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ate1904="1" showInkAnnotation="0" codeName="ThisWorkbook" autoCompressPictures="0"/>
  <mc:AlternateContent xmlns:mc="http://schemas.openxmlformats.org/markup-compatibility/2006">
    <mc:Choice Requires="x15">
      <x15ac:absPath xmlns:x15ac="http://schemas.microsoft.com/office/spreadsheetml/2010/11/ac" url="N:\SCRUM\_Product Launch Team\Spot Color\Content\About Us\Certifications and Compliance\"/>
    </mc:Choice>
  </mc:AlternateContent>
  <workbookProtection workbookPassword="C453" lockStructure="1"/>
  <bookViews>
    <workbookView xWindow="0" yWindow="0" windowWidth="22485" windowHeight="12165" tabRatio="726" activeTab="3"/>
  </bookViews>
  <sheets>
    <sheet name="Revision" sheetId="1" r:id="rId1"/>
    <sheet name="Instructions" sheetId="2" r:id="rId2"/>
    <sheet name="Definitions" sheetId="3" r:id="rId3"/>
    <sheet name="Declaration" sheetId="4" r:id="rId4"/>
    <sheet name="Smelter List" sheetId="16" r:id="rId5"/>
    <sheet name="Standard Smelter Names" sheetId="12" r:id="rId6"/>
    <sheet name="Checker" sheetId="10" r:id="rId7"/>
    <sheet name="Product List" sheetId="11" r:id="rId8"/>
    <sheet name="L" sheetId="13" state="hidden" r:id="rId9"/>
    <sheet name="K" sheetId="14" state="hidden" r:id="rId10"/>
    <sheet name="C" sheetId="15" state="hidden" r:id="rId11"/>
  </sheets>
  <definedNames>
    <definedName name="_xlnm._FilterDatabase" localSheetId="6" hidden="1">Checker!$B$3:$C$52</definedName>
    <definedName name="_xlnm._FilterDatabase" localSheetId="9" hidden="1">K!$A$1:$D$430</definedName>
    <definedName name="_xlnm._FilterDatabase" localSheetId="4" hidden="1">'Smelter List'!$B$4:$O$4</definedName>
    <definedName name="_xlnm._FilterDatabase" localSheetId="5" hidden="1">'Standard Smelter Names'!$A$2:$M$200</definedName>
    <definedName name="CL" comment="CountryList">'C'!$A$2:$A$239</definedName>
    <definedName name="Gold">K!$B$2:$B$191</definedName>
    <definedName name="LT" comment="LanguageTable">L!$A$1:$Z$1000</definedName>
    <definedName name="Metal" localSheetId="4">'Smelter List'!$R$3:$U$3</definedName>
    <definedName name="_xlnm.Print_Titles" localSheetId="7">'Product List'!$5:$5</definedName>
    <definedName name="_xlnm.Print_Titles" localSheetId="4">'Smelter List'!$4:$4</definedName>
    <definedName name="S_E1">'Standard Smelter Names'!$E$1</definedName>
    <definedName name="S_M">'Standard Smelter Names'!$M:$M</definedName>
    <definedName name="SL" comment="Selected Lanruage">Declaration!$D$3</definedName>
    <definedName name="Tantalum">K!$B$192:$B$236</definedName>
    <definedName name="Tin">K!$B$237:$B$345</definedName>
    <definedName name="Tungsten">K!$B$346:$B$430</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List'!$Q:$T</definedName>
  </definedNames>
  <calcPr calcId="152511"/>
  <customWorkbookViews>
    <customWorkbookView name="Connors, Jared M - Personal View" guid="{81CF54B1-70AB-4A68-BB72-21925B5D4874}" mergeInterval="0" personalView="1" maximized="1" xWindow="1" yWindow="1" windowWidth="1436" windowHeight="673" tabRatio="675" activeSheetId="4"/>
  </customWorkbookViews>
</workbook>
</file>

<file path=xl/calcChain.xml><?xml version="1.0" encoding="utf-8"?>
<calcChain xmlns="http://schemas.openxmlformats.org/spreadsheetml/2006/main">
  <c r="E402" i="14" l="1"/>
  <c r="E403" i="14"/>
  <c r="E404" i="14"/>
  <c r="M194" i="12"/>
  <c r="E414" i="14"/>
  <c r="E350" i="14"/>
  <c r="E351" i="14"/>
  <c r="E349" i="14"/>
  <c r="E337" i="14"/>
  <c r="E279" i="14"/>
  <c r="Q9" i="16"/>
  <c r="Q10" i="16"/>
  <c r="E10" i="16"/>
  <c r="Q11" i="16"/>
  <c r="Q12" i="16"/>
  <c r="Q13" i="16"/>
  <c r="Q14" i="16"/>
  <c r="Q15" i="16"/>
  <c r="Q16" i="16"/>
  <c r="Q17" i="16"/>
  <c r="D17" i="16" s="1"/>
  <c r="Q18" i="16"/>
  <c r="Q19" i="16"/>
  <c r="Q20" i="16"/>
  <c r="Q21" i="16"/>
  <c r="D21" i="16" s="1"/>
  <c r="Q22" i="16"/>
  <c r="E22" i="16" s="1"/>
  <c r="Q23" i="16"/>
  <c r="Q24" i="16"/>
  <c r="Q25" i="16"/>
  <c r="F25" i="16" s="1"/>
  <c r="Q26" i="16"/>
  <c r="E26" i="16" s="1"/>
  <c r="Q27" i="16"/>
  <c r="Q28" i="16"/>
  <c r="Q29" i="16"/>
  <c r="Q30" i="16"/>
  <c r="E30" i="16" s="1"/>
  <c r="Q31" i="16"/>
  <c r="Q32" i="16"/>
  <c r="Q33" i="16"/>
  <c r="Q34" i="16"/>
  <c r="E34" i="16" s="1"/>
  <c r="Q35" i="16"/>
  <c r="Q36" i="16"/>
  <c r="Q37" i="16"/>
  <c r="Q38" i="16"/>
  <c r="E38" i="16" s="1"/>
  <c r="Q39" i="16"/>
  <c r="Q40" i="16"/>
  <c r="Q41" i="16"/>
  <c r="Q42" i="16"/>
  <c r="E42" i="16" s="1"/>
  <c r="Q43" i="16"/>
  <c r="Q44" i="16"/>
  <c r="Q45" i="16"/>
  <c r="Q46" i="16"/>
  <c r="E46" i="16" s="1"/>
  <c r="Q47" i="16"/>
  <c r="Q48" i="16"/>
  <c r="Q49" i="16"/>
  <c r="Q50" i="16"/>
  <c r="E50" i="16" s="1"/>
  <c r="Q51" i="16"/>
  <c r="Q52" i="16"/>
  <c r="Q53" i="16"/>
  <c r="Q54" i="16"/>
  <c r="E54" i="16" s="1"/>
  <c r="Q55" i="16"/>
  <c r="Q56" i="16"/>
  <c r="D56" i="16" s="1"/>
  <c r="Q57" i="16"/>
  <c r="Q58" i="16"/>
  <c r="E58" i="16" s="1"/>
  <c r="Q59" i="16"/>
  <c r="Q60" i="16"/>
  <c r="F60" i="16" s="1"/>
  <c r="Q61" i="16"/>
  <c r="Q62" i="16"/>
  <c r="E62" i="16" s="1"/>
  <c r="Q63" i="16"/>
  <c r="Q64" i="16"/>
  <c r="Q65" i="16"/>
  <c r="Q66" i="16"/>
  <c r="E66" i="16" s="1"/>
  <c r="Q67" i="16"/>
  <c r="Q68" i="16"/>
  <c r="Q69" i="16"/>
  <c r="Q70" i="16"/>
  <c r="E70" i="16" s="1"/>
  <c r="Q71" i="16"/>
  <c r="Q72" i="16"/>
  <c r="Q73" i="16"/>
  <c r="Q74" i="16"/>
  <c r="E74" i="16"/>
  <c r="Q75" i="16"/>
  <c r="Q76" i="16"/>
  <c r="Q77" i="16"/>
  <c r="Q78" i="16"/>
  <c r="Q79" i="16"/>
  <c r="Q80" i="16"/>
  <c r="Q81" i="16"/>
  <c r="Q82" i="16"/>
  <c r="Q83" i="16"/>
  <c r="Q84" i="16"/>
  <c r="Q85" i="16"/>
  <c r="Q86" i="16"/>
  <c r="E86" i="16" s="1"/>
  <c r="Q87" i="16"/>
  <c r="Q88" i="16"/>
  <c r="Q89" i="16"/>
  <c r="Q90" i="16"/>
  <c r="E90" i="16" s="1"/>
  <c r="Q91" i="16"/>
  <c r="Q92" i="16"/>
  <c r="Q93" i="16"/>
  <c r="Q94" i="16"/>
  <c r="E94" i="16" s="1"/>
  <c r="Q95" i="16"/>
  <c r="Q96" i="16"/>
  <c r="Q97" i="16"/>
  <c r="Q98" i="16"/>
  <c r="E98" i="16"/>
  <c r="Q99" i="16"/>
  <c r="Q100" i="16"/>
  <c r="Q101" i="16"/>
  <c r="Q102" i="16"/>
  <c r="E102" i="16" s="1"/>
  <c r="Q103" i="16"/>
  <c r="Q104" i="16"/>
  <c r="Q105" i="16"/>
  <c r="Q106" i="16"/>
  <c r="E106" i="16" s="1"/>
  <c r="Q107" i="16"/>
  <c r="Q108" i="16"/>
  <c r="Q109" i="16"/>
  <c r="Q110" i="16"/>
  <c r="E110" i="16" s="1"/>
  <c r="Q111" i="16"/>
  <c r="Q112" i="16"/>
  <c r="Q113" i="16"/>
  <c r="Q114" i="16"/>
  <c r="E114" i="16" s="1"/>
  <c r="Q115" i="16"/>
  <c r="Q116" i="16"/>
  <c r="Q117" i="16"/>
  <c r="Q118" i="16"/>
  <c r="E118" i="16" s="1"/>
  <c r="Q119" i="16"/>
  <c r="Q120" i="16"/>
  <c r="Q121" i="16"/>
  <c r="Q122" i="16"/>
  <c r="E122" i="16" s="1"/>
  <c r="Q123" i="16"/>
  <c r="Q124" i="16"/>
  <c r="Q125" i="16"/>
  <c r="Q126" i="16"/>
  <c r="E126" i="16" s="1"/>
  <c r="Q127" i="16"/>
  <c r="Q128" i="16"/>
  <c r="Q129" i="16"/>
  <c r="Q130" i="16"/>
  <c r="E130" i="16" s="1"/>
  <c r="Q131" i="16"/>
  <c r="Q132" i="16"/>
  <c r="Q133" i="16"/>
  <c r="D133" i="16" s="1"/>
  <c r="Q134" i="16"/>
  <c r="E134" i="16" s="1"/>
  <c r="Q135" i="16"/>
  <c r="Q136" i="16"/>
  <c r="Q137" i="16"/>
  <c r="D137" i="16" s="1"/>
  <c r="Q138" i="16"/>
  <c r="E138" i="16" s="1"/>
  <c r="Q139" i="16"/>
  <c r="Q140" i="16"/>
  <c r="Q141" i="16"/>
  <c r="F141" i="16" s="1"/>
  <c r="Q142" i="16"/>
  <c r="E142" i="16" s="1"/>
  <c r="Q143" i="16"/>
  <c r="Q144" i="16"/>
  <c r="Q145" i="16"/>
  <c r="E145" i="16" s="1"/>
  <c r="Q146" i="16"/>
  <c r="E146" i="16" s="1"/>
  <c r="Q147" i="16"/>
  <c r="Q148" i="16"/>
  <c r="Q149" i="16"/>
  <c r="E149" i="16" s="1"/>
  <c r="Q150" i="16"/>
  <c r="E150" i="16" s="1"/>
  <c r="Q151" i="16"/>
  <c r="Q152" i="16"/>
  <c r="Q153" i="16"/>
  <c r="D153" i="16" s="1"/>
  <c r="Q154" i="16"/>
  <c r="E154" i="16" s="1"/>
  <c r="Q155" i="16"/>
  <c r="Q156" i="16"/>
  <c r="Q157" i="16"/>
  <c r="D157" i="16" s="1"/>
  <c r="Q158" i="16"/>
  <c r="E158" i="16" s="1"/>
  <c r="Q159" i="16"/>
  <c r="Q160" i="16"/>
  <c r="Q161" i="16"/>
  <c r="F161" i="16" s="1"/>
  <c r="Q162" i="16"/>
  <c r="E162" i="16" s="1"/>
  <c r="Q163" i="16"/>
  <c r="Q164" i="16"/>
  <c r="Q165" i="16"/>
  <c r="Q166" i="16"/>
  <c r="E166" i="16" s="1"/>
  <c r="Q167" i="16"/>
  <c r="Q168" i="16"/>
  <c r="Q169" i="16"/>
  <c r="Q170" i="16"/>
  <c r="E170" i="16" s="1"/>
  <c r="Q171" i="16"/>
  <c r="Q172" i="16"/>
  <c r="Q173" i="16"/>
  <c r="Q174" i="16"/>
  <c r="E174" i="16" s="1"/>
  <c r="Q175" i="16"/>
  <c r="Q176" i="16"/>
  <c r="Q177" i="16"/>
  <c r="Q178" i="16"/>
  <c r="E178" i="16" s="1"/>
  <c r="Q179" i="16"/>
  <c r="Q180" i="16"/>
  <c r="Q181" i="16"/>
  <c r="Q182" i="16"/>
  <c r="E182" i="16" s="1"/>
  <c r="Q183" i="16"/>
  <c r="Q184" i="16"/>
  <c r="Q185" i="16"/>
  <c r="Q186" i="16"/>
  <c r="E186" i="16" s="1"/>
  <c r="Q187" i="16"/>
  <c r="Q188" i="16"/>
  <c r="Q189" i="16"/>
  <c r="Q190" i="16"/>
  <c r="E190" i="16" s="1"/>
  <c r="Q191" i="16"/>
  <c r="E191" i="16" s="1"/>
  <c r="Q192" i="16"/>
  <c r="Q193" i="16"/>
  <c r="Q194" i="16"/>
  <c r="E194" i="16"/>
  <c r="Q195" i="16"/>
  <c r="Q196" i="16"/>
  <c r="Q197" i="16"/>
  <c r="Q198" i="16"/>
  <c r="Q199" i="16"/>
  <c r="Q200" i="16"/>
  <c r="Q201" i="16"/>
  <c r="Q202" i="16"/>
  <c r="E202" i="16" s="1"/>
  <c r="Q203" i="16"/>
  <c r="Q204" i="16"/>
  <c r="Q205" i="16"/>
  <c r="Q206" i="16"/>
  <c r="E206" i="16" s="1"/>
  <c r="Q207" i="16"/>
  <c r="Q208" i="16"/>
  <c r="Q209" i="16"/>
  <c r="Q210" i="16"/>
  <c r="E210" i="16" s="1"/>
  <c r="Q211" i="16"/>
  <c r="Q212" i="16"/>
  <c r="Q213" i="16"/>
  <c r="Q214" i="16"/>
  <c r="E214" i="16" s="1"/>
  <c r="Q215" i="16"/>
  <c r="Q216" i="16"/>
  <c r="Q217" i="16"/>
  <c r="Q218" i="16"/>
  <c r="E218" i="16" s="1"/>
  <c r="Q219" i="16"/>
  <c r="Q220" i="16"/>
  <c r="Q221" i="16"/>
  <c r="Q222" i="16"/>
  <c r="E222" i="16" s="1"/>
  <c r="Q223" i="16"/>
  <c r="Q224" i="16"/>
  <c r="Q225" i="16"/>
  <c r="Q226" i="16"/>
  <c r="E226" i="16"/>
  <c r="Q227" i="16"/>
  <c r="Q228" i="16"/>
  <c r="Q229" i="16"/>
  <c r="Q230" i="16"/>
  <c r="E230" i="16" s="1"/>
  <c r="Q231" i="16"/>
  <c r="Q232" i="16"/>
  <c r="Q233" i="16"/>
  <c r="Q234" i="16"/>
  <c r="E234" i="16" s="1"/>
  <c r="Q235" i="16"/>
  <c r="Q236" i="16"/>
  <c r="Q237" i="16"/>
  <c r="Q238" i="16"/>
  <c r="E238" i="16" s="1"/>
  <c r="Q239" i="16"/>
  <c r="Q240" i="16"/>
  <c r="Q241" i="16"/>
  <c r="Q242" i="16"/>
  <c r="E242" i="16" s="1"/>
  <c r="Q243" i="16"/>
  <c r="Q244" i="16"/>
  <c r="Q245" i="16"/>
  <c r="Q246" i="16"/>
  <c r="E246" i="16" s="1"/>
  <c r="Q247" i="16"/>
  <c r="Q248" i="16"/>
  <c r="E248" i="16" s="1"/>
  <c r="Q249" i="16"/>
  <c r="Q250" i="16"/>
  <c r="E250" i="16" s="1"/>
  <c r="Q251" i="16"/>
  <c r="Q252" i="16"/>
  <c r="Q253" i="16"/>
  <c r="Q254" i="16"/>
  <c r="E254" i="16" s="1"/>
  <c r="Q255" i="16"/>
  <c r="E255" i="16" s="1"/>
  <c r="Q256" i="16"/>
  <c r="Q257" i="16"/>
  <c r="Q258" i="16"/>
  <c r="E258" i="16" s="1"/>
  <c r="Q259" i="16"/>
  <c r="Q260" i="16"/>
  <c r="Q261" i="16"/>
  <c r="Q262" i="16"/>
  <c r="Q263" i="16"/>
  <c r="E263" i="16" s="1"/>
  <c r="Q264" i="16"/>
  <c r="Q265" i="16"/>
  <c r="Q266" i="16"/>
  <c r="E266" i="16"/>
  <c r="Q267" i="16"/>
  <c r="Q268" i="16"/>
  <c r="Q269" i="16"/>
  <c r="Q270" i="16"/>
  <c r="Q271" i="16"/>
  <c r="Q272" i="16"/>
  <c r="Q273" i="16"/>
  <c r="D273" i="16" s="1"/>
  <c r="Q274" i="16"/>
  <c r="Q275" i="16"/>
  <c r="Q276" i="16"/>
  <c r="Q277" i="16"/>
  <c r="D277" i="16" s="1"/>
  <c r="Q278" i="16"/>
  <c r="E278" i="16" s="1"/>
  <c r="Q279" i="16"/>
  <c r="Q280" i="16"/>
  <c r="Q281" i="16"/>
  <c r="F281" i="16" s="1"/>
  <c r="Q282" i="16"/>
  <c r="E282" i="16" s="1"/>
  <c r="Q283" i="16"/>
  <c r="Q284" i="16"/>
  <c r="Q285" i="16"/>
  <c r="Q286" i="16"/>
  <c r="E286" i="16" s="1"/>
  <c r="Q287" i="16"/>
  <c r="Q288" i="16"/>
  <c r="Q289" i="16"/>
  <c r="Q290" i="16"/>
  <c r="E290" i="16"/>
  <c r="Q291" i="16"/>
  <c r="Q292" i="16"/>
  <c r="Q293" i="16"/>
  <c r="Q294" i="16"/>
  <c r="E294" i="16" s="1"/>
  <c r="Q295" i="16"/>
  <c r="Q296" i="16"/>
  <c r="Q297" i="16"/>
  <c r="Q298" i="16"/>
  <c r="E298" i="16" s="1"/>
  <c r="Q299" i="16"/>
  <c r="Q300" i="16"/>
  <c r="Q301" i="16"/>
  <c r="Q302" i="16"/>
  <c r="E302" i="16" s="1"/>
  <c r="Q303" i="16"/>
  <c r="Q304" i="16"/>
  <c r="Q305" i="16"/>
  <c r="Q306" i="16"/>
  <c r="E306" i="16" s="1"/>
  <c r="Q307" i="16"/>
  <c r="Q308" i="16"/>
  <c r="Q309" i="16"/>
  <c r="Q310" i="16"/>
  <c r="E310" i="16" s="1"/>
  <c r="Q311" i="16"/>
  <c r="Q312" i="16"/>
  <c r="D312" i="16" s="1"/>
  <c r="Q313" i="16"/>
  <c r="Q314" i="16"/>
  <c r="E314" i="16" s="1"/>
  <c r="Q315" i="16"/>
  <c r="Q316" i="16"/>
  <c r="F316" i="16" s="1"/>
  <c r="Q317" i="16"/>
  <c r="Q318" i="16"/>
  <c r="E318" i="16" s="1"/>
  <c r="Q319" i="16"/>
  <c r="Q320" i="16"/>
  <c r="Q321" i="16"/>
  <c r="Q322" i="16"/>
  <c r="D322" i="16"/>
  <c r="Q323" i="16"/>
  <c r="E323" i="16" s="1"/>
  <c r="Q324" i="16"/>
  <c r="Q325" i="16"/>
  <c r="Q326" i="16"/>
  <c r="D326" i="16" s="1"/>
  <c r="Q327" i="16"/>
  <c r="E327" i="16" s="1"/>
  <c r="Q328" i="16"/>
  <c r="Q329" i="16"/>
  <c r="Q330" i="16"/>
  <c r="D330" i="16" s="1"/>
  <c r="Q331" i="16"/>
  <c r="Q332" i="16"/>
  <c r="Q333" i="16"/>
  <c r="Q334" i="16"/>
  <c r="Q335" i="16"/>
  <c r="Q336" i="16"/>
  <c r="Q337" i="16"/>
  <c r="Q338" i="16"/>
  <c r="Q339" i="16"/>
  <c r="Q340" i="16"/>
  <c r="Q341" i="16"/>
  <c r="Q342" i="16"/>
  <c r="D342" i="16" s="1"/>
  <c r="Q343" i="16"/>
  <c r="Q344" i="16"/>
  <c r="Q345" i="16"/>
  <c r="Q346" i="16"/>
  <c r="D346" i="16" s="1"/>
  <c r="Q347" i="16"/>
  <c r="Q348" i="16"/>
  <c r="Q349" i="16"/>
  <c r="Q350" i="16"/>
  <c r="D350" i="16" s="1"/>
  <c r="Q351" i="16"/>
  <c r="Q352" i="16"/>
  <c r="Q353" i="16"/>
  <c r="Q354" i="16"/>
  <c r="D354" i="16" s="1"/>
  <c r="Q355" i="16"/>
  <c r="Q356" i="16"/>
  <c r="E356" i="16" s="1"/>
  <c r="Q357" i="16"/>
  <c r="Q358" i="16"/>
  <c r="D358" i="16" s="1"/>
  <c r="Q359" i="16"/>
  <c r="F359" i="16" s="1"/>
  <c r="Q360" i="16"/>
  <c r="F360" i="16" s="1"/>
  <c r="Q361" i="16"/>
  <c r="Q362" i="16"/>
  <c r="D362" i="16" s="1"/>
  <c r="Q363" i="16"/>
  <c r="Q364" i="16"/>
  <c r="Q365" i="16"/>
  <c r="Q366" i="16"/>
  <c r="D366" i="16" s="1"/>
  <c r="Q367" i="16"/>
  <c r="Q368" i="16"/>
  <c r="E368" i="16" s="1"/>
  <c r="Q369" i="16"/>
  <c r="Q370" i="16"/>
  <c r="D370" i="16" s="1"/>
  <c r="Q371" i="16"/>
  <c r="Q372" i="16"/>
  <c r="E372" i="16" s="1"/>
  <c r="Q373" i="16"/>
  <c r="Q374" i="16"/>
  <c r="D374" i="16" s="1"/>
  <c r="Q375" i="16"/>
  <c r="F375" i="16" s="1"/>
  <c r="Q376" i="16"/>
  <c r="F376" i="16" s="1"/>
  <c r="Q377" i="16"/>
  <c r="Q378" i="16"/>
  <c r="D378" i="16"/>
  <c r="Q379" i="16"/>
  <c r="D379" i="16" s="1"/>
  <c r="Q380" i="16"/>
  <c r="E380" i="16" s="1"/>
  <c r="Q381" i="16"/>
  <c r="Q382" i="16"/>
  <c r="D382" i="16" s="1"/>
  <c r="Q383" i="16"/>
  <c r="D383" i="16" s="1"/>
  <c r="Q384" i="16"/>
  <c r="Q385" i="16"/>
  <c r="Q386" i="16"/>
  <c r="D386" i="16"/>
  <c r="Q387" i="16"/>
  <c r="Q388" i="16"/>
  <c r="Q389" i="16"/>
  <c r="Q390" i="16"/>
  <c r="D390" i="16" s="1"/>
  <c r="Q391" i="16"/>
  <c r="F391" i="16" s="1"/>
  <c r="Q392" i="16"/>
  <c r="Q393" i="16"/>
  <c r="Q394" i="16"/>
  <c r="D394" i="16" s="1"/>
  <c r="Q395" i="16"/>
  <c r="Q396" i="16"/>
  <c r="E396" i="16" s="1"/>
  <c r="Q397" i="16"/>
  <c r="Q398" i="16"/>
  <c r="D398" i="16" s="1"/>
  <c r="Q399" i="16"/>
  <c r="Q400" i="16"/>
  <c r="Q401" i="16"/>
  <c r="Q402" i="16"/>
  <c r="D402" i="16" s="1"/>
  <c r="Q403" i="16"/>
  <c r="Q404" i="16"/>
  <c r="Q405" i="16"/>
  <c r="Q406" i="16"/>
  <c r="E406" i="16" s="1"/>
  <c r="Q407" i="16"/>
  <c r="F407" i="16" s="1"/>
  <c r="Q408" i="16"/>
  <c r="Q409" i="16"/>
  <c r="Q410" i="16"/>
  <c r="D410" i="16" s="1"/>
  <c r="Q411" i="16"/>
  <c r="Q412" i="16"/>
  <c r="E412" i="16" s="1"/>
  <c r="Q413" i="16"/>
  <c r="Q414" i="16"/>
  <c r="D414" i="16" s="1"/>
  <c r="Q415" i="16"/>
  <c r="E415" i="16" s="1"/>
  <c r="Q416" i="16"/>
  <c r="Q417" i="16"/>
  <c r="Q418" i="16"/>
  <c r="D418" i="16" s="1"/>
  <c r="Q419" i="16"/>
  <c r="Q420" i="16"/>
  <c r="Q421" i="16"/>
  <c r="Q422" i="16"/>
  <c r="Q423" i="16"/>
  <c r="F423" i="16" s="1"/>
  <c r="Q424" i="16"/>
  <c r="Q425" i="16"/>
  <c r="Q426" i="16"/>
  <c r="Q427" i="16"/>
  <c r="Q428" i="16"/>
  <c r="E428" i="16" s="1"/>
  <c r="Q429" i="16"/>
  <c r="F429" i="16" s="1"/>
  <c r="Q430" i="16"/>
  <c r="D430" i="16" s="1"/>
  <c r="Q431" i="16"/>
  <c r="Q432" i="16"/>
  <c r="Q433" i="16"/>
  <c r="F433" i="16" s="1"/>
  <c r="Q434" i="16"/>
  <c r="D434" i="16" s="1"/>
  <c r="Q435" i="16"/>
  <c r="Q436" i="16"/>
  <c r="Q437" i="16"/>
  <c r="F437" i="16" s="1"/>
  <c r="Q438" i="16"/>
  <c r="D438" i="16" s="1"/>
  <c r="Q439" i="16"/>
  <c r="F439" i="16" s="1"/>
  <c r="Q440" i="16"/>
  <c r="Q441" i="16"/>
  <c r="E441" i="16" s="1"/>
  <c r="Q442" i="16"/>
  <c r="D442" i="16"/>
  <c r="Q443" i="16"/>
  <c r="Q444" i="16"/>
  <c r="Q445" i="16"/>
  <c r="Q446" i="16"/>
  <c r="D446" i="16" s="1"/>
  <c r="Q447" i="16"/>
  <c r="Q448" i="16"/>
  <c r="Q449" i="16"/>
  <c r="Q450" i="16"/>
  <c r="D450" i="16"/>
  <c r="Q451" i="16"/>
  <c r="E451" i="16" s="1"/>
  <c r="Q452" i="16"/>
  <c r="Q453" i="16"/>
  <c r="Q454" i="16"/>
  <c r="D454" i="16" s="1"/>
  <c r="Q455" i="16"/>
  <c r="Q456" i="16"/>
  <c r="Q457" i="16"/>
  <c r="Q458" i="16"/>
  <c r="D458" i="16" s="1"/>
  <c r="Q459" i="16"/>
  <c r="Q460" i="16"/>
  <c r="E460" i="16" s="1"/>
  <c r="Q461" i="16"/>
  <c r="Q462" i="16"/>
  <c r="Q463" i="16"/>
  <c r="Q464" i="16"/>
  <c r="Q465" i="16"/>
  <c r="Q466" i="16"/>
  <c r="Q467" i="16"/>
  <c r="Q468" i="16"/>
  <c r="Q469" i="16"/>
  <c r="Q470" i="16"/>
  <c r="D470" i="16" s="1"/>
  <c r="Q471" i="16"/>
  <c r="F471" i="16" s="1"/>
  <c r="Q472" i="16"/>
  <c r="Q473" i="16"/>
  <c r="Q474" i="16"/>
  <c r="D474" i="16" s="1"/>
  <c r="Q475" i="16"/>
  <c r="Q476" i="16"/>
  <c r="Q477" i="16"/>
  <c r="Q478" i="16"/>
  <c r="D478" i="16" s="1"/>
  <c r="Q479" i="16"/>
  <c r="Q480" i="16"/>
  <c r="F480" i="16" s="1"/>
  <c r="Q481" i="16"/>
  <c r="Q482" i="16"/>
  <c r="D482" i="16"/>
  <c r="Q483" i="16"/>
  <c r="D483" i="16" s="1"/>
  <c r="Q484" i="16"/>
  <c r="Q485" i="16"/>
  <c r="Q486" i="16"/>
  <c r="D486" i="16" s="1"/>
  <c r="Q487" i="16"/>
  <c r="F487" i="16" s="1"/>
  <c r="Q488" i="16"/>
  <c r="Q489" i="16"/>
  <c r="Q490" i="16"/>
  <c r="D490" i="16" s="1"/>
  <c r="Q491" i="16"/>
  <c r="D491" i="16" s="1"/>
  <c r="Q492" i="16"/>
  <c r="E492" i="16" s="1"/>
  <c r="Q493" i="16"/>
  <c r="Q494" i="16"/>
  <c r="D494" i="16" s="1"/>
  <c r="Q495" i="16"/>
  <c r="F495" i="16" s="1"/>
  <c r="Q496" i="16"/>
  <c r="Q497" i="16"/>
  <c r="Q498" i="16"/>
  <c r="D498" i="16" s="1"/>
  <c r="Q499" i="16"/>
  <c r="D499" i="16" s="1"/>
  <c r="Q500" i="16"/>
  <c r="Q501" i="16"/>
  <c r="Q502" i="16"/>
  <c r="D502" i="16" s="1"/>
  <c r="Q503" i="16"/>
  <c r="F503" i="16" s="1"/>
  <c r="Q504" i="16"/>
  <c r="F504" i="16" s="1"/>
  <c r="Q505" i="16"/>
  <c r="Q506" i="16"/>
  <c r="D506" i="16"/>
  <c r="Q507" i="16"/>
  <c r="E507" i="16" s="1"/>
  <c r="Q508" i="16"/>
  <c r="E508" i="16" s="1"/>
  <c r="Q509" i="16"/>
  <c r="Q510" i="16"/>
  <c r="Q511" i="16"/>
  <c r="E511" i="16" s="1"/>
  <c r="Q512" i="16"/>
  <c r="Q513" i="16"/>
  <c r="Q514" i="16"/>
  <c r="E514" i="16" s="1"/>
  <c r="Q515" i="16"/>
  <c r="Q516" i="16"/>
  <c r="Q517" i="16"/>
  <c r="Q518" i="16"/>
  <c r="Q519" i="16"/>
  <c r="F519" i="16" s="1"/>
  <c r="Q520" i="16"/>
  <c r="Q521" i="16"/>
  <c r="Q522" i="16"/>
  <c r="D522" i="16" s="1"/>
  <c r="Q523" i="16"/>
  <c r="Q524" i="16"/>
  <c r="E524" i="16" s="1"/>
  <c r="Q525" i="16"/>
  <c r="F525" i="16" s="1"/>
  <c r="Q526" i="16"/>
  <c r="D526" i="16" s="1"/>
  <c r="Q527" i="16"/>
  <c r="Q528" i="16"/>
  <c r="Q529" i="16"/>
  <c r="F529" i="16" s="1"/>
  <c r="Q530" i="16"/>
  <c r="D530" i="16" s="1"/>
  <c r="Q531" i="16"/>
  <c r="Q532" i="16"/>
  <c r="Q533" i="16"/>
  <c r="F533" i="16" s="1"/>
  <c r="Q534" i="16"/>
  <c r="D534" i="16" s="1"/>
  <c r="Q535" i="16"/>
  <c r="F535" i="16" s="1"/>
  <c r="Q536" i="16"/>
  <c r="Q537" i="16"/>
  <c r="E537" i="16" s="1"/>
  <c r="Q538" i="16"/>
  <c r="D538" i="16" s="1"/>
  <c r="Q539" i="16"/>
  <c r="Q540" i="16"/>
  <c r="Q541" i="16"/>
  <c r="Q542" i="16"/>
  <c r="D542" i="16" s="1"/>
  <c r="Q543" i="16"/>
  <c r="Q544" i="16"/>
  <c r="Q545" i="16"/>
  <c r="Q546" i="16"/>
  <c r="D546" i="16"/>
  <c r="Q547" i="16"/>
  <c r="E547" i="16" s="1"/>
  <c r="Q548" i="16"/>
  <c r="Q549" i="16"/>
  <c r="Q550" i="16"/>
  <c r="D550" i="16" s="1"/>
  <c r="Q551" i="16"/>
  <c r="Q552" i="16"/>
  <c r="Q553" i="16"/>
  <c r="Q554" i="16"/>
  <c r="D554" i="16"/>
  <c r="Q555" i="16"/>
  <c r="Q556" i="16"/>
  <c r="E556" i="16" s="1"/>
  <c r="Q557" i="16"/>
  <c r="Q558" i="16"/>
  <c r="Q559" i="16"/>
  <c r="Q560" i="16"/>
  <c r="Q561" i="16"/>
  <c r="Q562" i="16"/>
  <c r="Q563" i="16"/>
  <c r="Q564" i="16"/>
  <c r="Q565" i="16"/>
  <c r="Q566" i="16"/>
  <c r="D566" i="16" s="1"/>
  <c r="Q567" i="16"/>
  <c r="F567" i="16" s="1"/>
  <c r="Q568" i="16"/>
  <c r="Q569" i="16"/>
  <c r="Q570" i="16"/>
  <c r="D570" i="16" s="1"/>
  <c r="Q571" i="16"/>
  <c r="Q572" i="16"/>
  <c r="E572" i="16" s="1"/>
  <c r="Q573" i="16"/>
  <c r="Q574" i="16"/>
  <c r="D574" i="16" s="1"/>
  <c r="Q575" i="16"/>
  <c r="Q576" i="16"/>
  <c r="Q577" i="16"/>
  <c r="Q578" i="16"/>
  <c r="D578" i="16" s="1"/>
  <c r="Q579" i="16"/>
  <c r="Q580" i="16"/>
  <c r="Q581" i="16"/>
  <c r="Q582" i="16"/>
  <c r="D582" i="16" s="1"/>
  <c r="Q583" i="16"/>
  <c r="F583" i="16" s="1"/>
  <c r="Q584" i="16"/>
  <c r="D584" i="16" s="1"/>
  <c r="Q585" i="16"/>
  <c r="Q586" i="16"/>
  <c r="D586" i="16"/>
  <c r="Q587" i="16"/>
  <c r="D587" i="16" s="1"/>
  <c r="Q588" i="16"/>
  <c r="E588" i="16" s="1"/>
  <c r="Q589" i="16"/>
  <c r="Q590" i="16"/>
  <c r="D590" i="16" s="1"/>
  <c r="Q591" i="16"/>
  <c r="F591" i="16" s="1"/>
  <c r="Q592" i="16"/>
  <c r="Q593" i="16"/>
  <c r="Q594" i="16"/>
  <c r="D594" i="16" s="1"/>
  <c r="Q595" i="16"/>
  <c r="D595" i="16" s="1"/>
  <c r="Q596" i="16"/>
  <c r="Q597" i="16"/>
  <c r="Q598" i="16"/>
  <c r="D598" i="16" s="1"/>
  <c r="Q599" i="16"/>
  <c r="F599" i="16" s="1"/>
  <c r="Q600" i="16"/>
  <c r="Q601" i="16"/>
  <c r="Q602" i="16"/>
  <c r="D602" i="16"/>
  <c r="Q603" i="16"/>
  <c r="Q604" i="16"/>
  <c r="E604" i="16" s="1"/>
  <c r="Q605" i="16"/>
  <c r="Q606" i="16"/>
  <c r="D606" i="16" s="1"/>
  <c r="Q607" i="16"/>
  <c r="Q608" i="16"/>
  <c r="Q609" i="16"/>
  <c r="Q610" i="16"/>
  <c r="D610" i="16" s="1"/>
  <c r="Q611" i="16"/>
  <c r="Q612" i="16"/>
  <c r="Q613" i="16"/>
  <c r="Q614" i="16"/>
  <c r="D614" i="16" s="1"/>
  <c r="Q615" i="16"/>
  <c r="F615" i="16" s="1"/>
  <c r="Q616" i="16"/>
  <c r="Q617" i="16"/>
  <c r="Q618" i="16"/>
  <c r="D618" i="16" s="1"/>
  <c r="Q619" i="16"/>
  <c r="Q620" i="16"/>
  <c r="E620" i="16" s="1"/>
  <c r="Q621" i="16"/>
  <c r="Q622" i="16"/>
  <c r="D622" i="16" s="1"/>
  <c r="Q623" i="16"/>
  <c r="Q624" i="16"/>
  <c r="Q625" i="16"/>
  <c r="Q626" i="16"/>
  <c r="D626" i="16" s="1"/>
  <c r="Q627" i="16"/>
  <c r="Q628" i="16"/>
  <c r="Q629" i="16"/>
  <c r="Q630" i="16"/>
  <c r="E630" i="16" s="1"/>
  <c r="Q631" i="16"/>
  <c r="Q632" i="16"/>
  <c r="Q633" i="16"/>
  <c r="Q634" i="16"/>
  <c r="Q635" i="16"/>
  <c r="Q636" i="16"/>
  <c r="Q637" i="16"/>
  <c r="E637" i="16" s="1"/>
  <c r="Q638" i="16"/>
  <c r="Q639" i="16"/>
  <c r="Q640" i="16"/>
  <c r="Q641" i="16"/>
  <c r="E641" i="16" s="1"/>
  <c r="Q642" i="16"/>
  <c r="Q643" i="16"/>
  <c r="Q644" i="16"/>
  <c r="Q645" i="16"/>
  <c r="E645" i="16" s="1"/>
  <c r="Q646" i="16"/>
  <c r="Q647" i="16"/>
  <c r="Q648" i="16"/>
  <c r="Q649" i="16"/>
  <c r="E649" i="16" s="1"/>
  <c r="Q650" i="16"/>
  <c r="Q651" i="16"/>
  <c r="Q652" i="16"/>
  <c r="Q653" i="16"/>
  <c r="E653" i="16" s="1"/>
  <c r="Q654" i="16"/>
  <c r="Q655" i="16"/>
  <c r="Q656" i="16"/>
  <c r="Q657" i="16"/>
  <c r="E657" i="16" s="1"/>
  <c r="Q658" i="16"/>
  <c r="Q659" i="16"/>
  <c r="Q660" i="16"/>
  <c r="Q661" i="16"/>
  <c r="E661" i="16" s="1"/>
  <c r="Q662" i="16"/>
  <c r="Q663" i="16"/>
  <c r="E663" i="16" s="1"/>
  <c r="Q664" i="16"/>
  <c r="Q665" i="16"/>
  <c r="Q666" i="16"/>
  <c r="Q667" i="16"/>
  <c r="Q668" i="16"/>
  <c r="Q669" i="16"/>
  <c r="E669" i="16" s="1"/>
  <c r="Q670" i="16"/>
  <c r="Q671" i="16"/>
  <c r="E671" i="16" s="1"/>
  <c r="Q672" i="16"/>
  <c r="Q673" i="16"/>
  <c r="Q674" i="16"/>
  <c r="Q675" i="16"/>
  <c r="Q676" i="16"/>
  <c r="Q677" i="16"/>
  <c r="E677" i="16" s="1"/>
  <c r="Q678" i="16"/>
  <c r="Q679" i="16"/>
  <c r="Q680" i="16"/>
  <c r="Q681" i="16"/>
  <c r="E681" i="16" s="1"/>
  <c r="Q682" i="16"/>
  <c r="Q683" i="16"/>
  <c r="D683" i="16" s="1"/>
  <c r="Q684" i="16"/>
  <c r="Q685" i="16"/>
  <c r="Q686" i="16"/>
  <c r="Q687" i="16"/>
  <c r="Q688" i="16"/>
  <c r="Q689" i="16"/>
  <c r="E689" i="16" s="1"/>
  <c r="Q690" i="16"/>
  <c r="Q691" i="16"/>
  <c r="D691" i="16" s="1"/>
  <c r="Q692" i="16"/>
  <c r="Q693" i="16"/>
  <c r="Q694" i="16"/>
  <c r="Q695" i="16"/>
  <c r="Q696" i="16"/>
  <c r="Q697" i="16"/>
  <c r="E697" i="16" s="1"/>
  <c r="Q698" i="16"/>
  <c r="Q699" i="16"/>
  <c r="Q700" i="16"/>
  <c r="Q701" i="16"/>
  <c r="Q702" i="16"/>
  <c r="Q703" i="16"/>
  <c r="Q704" i="16"/>
  <c r="Q705" i="16"/>
  <c r="Q706" i="16"/>
  <c r="Q707" i="16"/>
  <c r="Q708" i="16"/>
  <c r="Q709" i="16"/>
  <c r="Q710" i="16"/>
  <c r="Q711" i="16"/>
  <c r="Q712" i="16"/>
  <c r="Q713" i="16"/>
  <c r="Q714" i="16"/>
  <c r="Q715" i="16"/>
  <c r="Q716" i="16"/>
  <c r="Q717" i="16"/>
  <c r="Q718" i="16"/>
  <c r="Q719" i="16"/>
  <c r="Q720" i="16"/>
  <c r="Q721" i="16"/>
  <c r="Q722" i="16"/>
  <c r="Q723" i="16"/>
  <c r="Q724" i="16"/>
  <c r="Q725" i="16"/>
  <c r="E725" i="16" s="1"/>
  <c r="Q726" i="16"/>
  <c r="Q727" i="16"/>
  <c r="Q728" i="16"/>
  <c r="Q729" i="16"/>
  <c r="E729" i="16" s="1"/>
  <c r="Q730" i="16"/>
  <c r="Q731" i="16"/>
  <c r="Q732" i="16"/>
  <c r="Q733" i="16"/>
  <c r="E733" i="16" s="1"/>
  <c r="Q734" i="16"/>
  <c r="Q735" i="16"/>
  <c r="Q736" i="16"/>
  <c r="Q737" i="16"/>
  <c r="E737" i="16" s="1"/>
  <c r="Q738" i="16"/>
  <c r="Q739" i="16"/>
  <c r="Q740" i="16"/>
  <c r="Q741" i="16"/>
  <c r="E741" i="16" s="1"/>
  <c r="Q742" i="16"/>
  <c r="Q743" i="16"/>
  <c r="Q744" i="16"/>
  <c r="Q745" i="16"/>
  <c r="E745" i="16" s="1"/>
  <c r="Q746" i="16"/>
  <c r="Q747" i="16"/>
  <c r="E747" i="16" s="1"/>
  <c r="Q748" i="16"/>
  <c r="Q749" i="16"/>
  <c r="Q750" i="16"/>
  <c r="Q751" i="16"/>
  <c r="Q752" i="16"/>
  <c r="Q753" i="16"/>
  <c r="Q754" i="16"/>
  <c r="Q755" i="16"/>
  <c r="Q756" i="16"/>
  <c r="Q757" i="16"/>
  <c r="Q758" i="16"/>
  <c r="Q759" i="16"/>
  <c r="Q760" i="16"/>
  <c r="Q761" i="16"/>
  <c r="Q762" i="16"/>
  <c r="Q763" i="16"/>
  <c r="Q764" i="16"/>
  <c r="Q765" i="16"/>
  <c r="Q766" i="16"/>
  <c r="Q767" i="16"/>
  <c r="D767" i="16"/>
  <c r="Q768" i="16"/>
  <c r="Q769" i="16"/>
  <c r="Q770" i="16"/>
  <c r="Q771" i="16"/>
  <c r="Q772" i="16"/>
  <c r="Q773" i="16"/>
  <c r="Q774" i="16"/>
  <c r="Q775" i="16"/>
  <c r="Q776" i="16"/>
  <c r="Q777" i="16"/>
  <c r="Q778" i="16"/>
  <c r="Q779" i="16"/>
  <c r="Q780" i="16"/>
  <c r="Q781" i="16"/>
  <c r="Q782" i="16"/>
  <c r="Q783" i="16"/>
  <c r="D783" i="16" s="1"/>
  <c r="Q784" i="16"/>
  <c r="Q785" i="16"/>
  <c r="Q786" i="16"/>
  <c r="D786" i="16" s="1"/>
  <c r="Q787" i="16"/>
  <c r="Q788" i="16"/>
  <c r="E788" i="16" s="1"/>
  <c r="Q789" i="16"/>
  <c r="Q790" i="16"/>
  <c r="Q791" i="16"/>
  <c r="Q792" i="16"/>
  <c r="E792" i="16" s="1"/>
  <c r="Q793" i="16"/>
  <c r="Q794" i="16"/>
  <c r="Q795" i="16"/>
  <c r="Q796" i="16"/>
  <c r="E796" i="16" s="1"/>
  <c r="Q797" i="16"/>
  <c r="Q798" i="16"/>
  <c r="Q799" i="16"/>
  <c r="Q800" i="16"/>
  <c r="Q801" i="16"/>
  <c r="Q802" i="16"/>
  <c r="Q803" i="16"/>
  <c r="Q804" i="16"/>
  <c r="E804" i="16" s="1"/>
  <c r="Q805" i="16"/>
  <c r="Q806" i="16"/>
  <c r="Q807" i="16"/>
  <c r="F807" i="16" s="1"/>
  <c r="Q808" i="16"/>
  <c r="Q809" i="16"/>
  <c r="Q810" i="16"/>
  <c r="Q811" i="16"/>
  <c r="Q812" i="16"/>
  <c r="Q813" i="16"/>
  <c r="Q814" i="16"/>
  <c r="Q815" i="16"/>
  <c r="Q816" i="16"/>
  <c r="Q817" i="16"/>
  <c r="Q818" i="16"/>
  <c r="Q819" i="16"/>
  <c r="Q820" i="16"/>
  <c r="Q821" i="16"/>
  <c r="Q822" i="16"/>
  <c r="Q823" i="16"/>
  <c r="Q824" i="16"/>
  <c r="Q825" i="16"/>
  <c r="E825" i="16" s="1"/>
  <c r="Q826" i="16"/>
  <c r="Q827" i="16"/>
  <c r="Q828" i="16"/>
  <c r="Q829" i="16"/>
  <c r="Q830" i="16"/>
  <c r="Q831" i="16"/>
  <c r="Q832" i="16"/>
  <c r="Q833" i="16"/>
  <c r="Q834" i="16"/>
  <c r="Q835" i="16"/>
  <c r="E835" i="16" s="1"/>
  <c r="Q836" i="16"/>
  <c r="Q837" i="16"/>
  <c r="Q838" i="16"/>
  <c r="Q839" i="16"/>
  <c r="Q840" i="16"/>
  <c r="Q841" i="16"/>
  <c r="Q842" i="16"/>
  <c r="Q843" i="16"/>
  <c r="Q844" i="16"/>
  <c r="Q845" i="16"/>
  <c r="Q846" i="16"/>
  <c r="Q847" i="16"/>
  <c r="Q848" i="16"/>
  <c r="Q849" i="16"/>
  <c r="Q850" i="16"/>
  <c r="Q851" i="16"/>
  <c r="Q852" i="16"/>
  <c r="Q853" i="16"/>
  <c r="Q854" i="16"/>
  <c r="Q855" i="16"/>
  <c r="Q856" i="16"/>
  <c r="Q857" i="16"/>
  <c r="Q858" i="16"/>
  <c r="Q859" i="16"/>
  <c r="F859" i="16" s="1"/>
  <c r="Q860" i="16"/>
  <c r="Q861" i="16"/>
  <c r="Q862" i="16"/>
  <c r="Q863" i="16"/>
  <c r="Q864" i="16"/>
  <c r="Q865" i="16"/>
  <c r="Q866" i="16"/>
  <c r="Q867" i="16"/>
  <c r="Q868" i="16"/>
  <c r="Q869" i="16"/>
  <c r="Q870" i="16"/>
  <c r="Q871" i="16"/>
  <c r="Q872" i="16"/>
  <c r="Q873" i="16"/>
  <c r="Q874" i="16"/>
  <c r="Q875" i="16"/>
  <c r="Q876" i="16"/>
  <c r="Q877" i="16"/>
  <c r="Q878" i="16"/>
  <c r="Q879" i="16"/>
  <c r="Q880" i="16"/>
  <c r="Q881" i="16"/>
  <c r="Q882" i="16"/>
  <c r="Q883" i="16"/>
  <c r="Q884" i="16"/>
  <c r="Q885" i="16"/>
  <c r="Q886" i="16"/>
  <c r="Q887" i="16"/>
  <c r="Q888" i="16"/>
  <c r="Q889" i="16"/>
  <c r="Q890" i="16"/>
  <c r="Q891" i="16"/>
  <c r="Q892" i="16"/>
  <c r="Q893" i="16"/>
  <c r="Q894" i="16"/>
  <c r="Q895" i="16"/>
  <c r="Q896" i="16"/>
  <c r="Q897" i="16"/>
  <c r="Q898" i="16"/>
  <c r="Q899" i="16"/>
  <c r="Q900" i="16"/>
  <c r="Q901" i="16"/>
  <c r="Q902" i="16"/>
  <c r="Q903" i="16"/>
  <c r="Q904" i="16"/>
  <c r="Q905" i="16"/>
  <c r="Q906" i="16"/>
  <c r="Q907" i="16"/>
  <c r="Q908" i="16"/>
  <c r="Q909" i="16"/>
  <c r="Q910" i="16"/>
  <c r="Q911" i="16"/>
  <c r="Q912" i="16"/>
  <c r="Q913" i="16"/>
  <c r="Q914" i="16"/>
  <c r="Q915" i="16"/>
  <c r="D915" i="16" s="1"/>
  <c r="Q916" i="16"/>
  <c r="Q917" i="16"/>
  <c r="F917" i="16" s="1"/>
  <c r="Q918" i="16"/>
  <c r="Q919" i="16"/>
  <c r="F919" i="16" s="1"/>
  <c r="Q920" i="16"/>
  <c r="E920" i="16" s="1"/>
  <c r="Q921" i="16"/>
  <c r="Q922" i="16"/>
  <c r="Q923" i="16"/>
  <c r="Q924" i="16"/>
  <c r="E924" i="16" s="1"/>
  <c r="Q925" i="16"/>
  <c r="D925" i="16" s="1"/>
  <c r="Q926" i="16"/>
  <c r="Q927" i="16"/>
  <c r="Q928" i="16"/>
  <c r="E928" i="16" s="1"/>
  <c r="Q929" i="16"/>
  <c r="F929" i="16" s="1"/>
  <c r="Q930" i="16"/>
  <c r="Q931" i="16"/>
  <c r="Q932" i="16"/>
  <c r="E932" i="16" s="1"/>
  <c r="Q933" i="16"/>
  <c r="Q934" i="16"/>
  <c r="Q935" i="16"/>
  <c r="Q936" i="16"/>
  <c r="E936" i="16" s="1"/>
  <c r="Q937" i="16"/>
  <c r="Q938" i="16"/>
  <c r="Q939" i="16"/>
  <c r="Q940" i="16"/>
  <c r="E940" i="16" s="1"/>
  <c r="Q941" i="16"/>
  <c r="D941" i="16" s="1"/>
  <c r="Q942" i="16"/>
  <c r="Q943" i="16"/>
  <c r="D943" i="16"/>
  <c r="Q944" i="16"/>
  <c r="Q945" i="16"/>
  <c r="Q946" i="16"/>
  <c r="Q947" i="16"/>
  <c r="Q948" i="16"/>
  <c r="D948" i="16" s="1"/>
  <c r="Q949" i="16"/>
  <c r="E949" i="16" s="1"/>
  <c r="Q950" i="16"/>
  <c r="Q951" i="16"/>
  <c r="Q952" i="16"/>
  <c r="Q953" i="16"/>
  <c r="Q954" i="16"/>
  <c r="Q955" i="16"/>
  <c r="Q956" i="16"/>
  <c r="Q957" i="16"/>
  <c r="E957" i="16" s="1"/>
  <c r="Q958" i="16"/>
  <c r="Q959" i="16"/>
  <c r="D959" i="16" s="1"/>
  <c r="Q960" i="16"/>
  <c r="D960" i="16" s="1"/>
  <c r="Q961" i="16"/>
  <c r="Q962" i="16"/>
  <c r="Q963" i="16"/>
  <c r="Q964" i="16"/>
  <c r="Q965" i="16"/>
  <c r="Q966" i="16"/>
  <c r="Q967" i="16"/>
  <c r="Q968" i="16"/>
  <c r="F968" i="16" s="1"/>
  <c r="Q969" i="16"/>
  <c r="Q970" i="16"/>
  <c r="Q971" i="16"/>
  <c r="F971" i="16" s="1"/>
  <c r="Q972" i="16"/>
  <c r="F972" i="16" s="1"/>
  <c r="Q973" i="16"/>
  <c r="Q974" i="16"/>
  <c r="Q975" i="16"/>
  <c r="Q976" i="16"/>
  <c r="Q977" i="16"/>
  <c r="Q978" i="16"/>
  <c r="Q979" i="16"/>
  <c r="Q980" i="16"/>
  <c r="Q981" i="16"/>
  <c r="Q982" i="16"/>
  <c r="Q983" i="16"/>
  <c r="D983" i="16" s="1"/>
  <c r="Q984" i="16"/>
  <c r="Q985" i="16"/>
  <c r="Q986" i="16"/>
  <c r="Q987" i="16"/>
  <c r="F987" i="16" s="1"/>
  <c r="Q988" i="16"/>
  <c r="Q989" i="16"/>
  <c r="Q990" i="16"/>
  <c r="Q991" i="16"/>
  <c r="E991" i="16" s="1"/>
  <c r="Q992" i="16"/>
  <c r="Q993" i="16"/>
  <c r="Q994" i="16"/>
  <c r="Q995" i="16"/>
  <c r="Q996" i="16"/>
  <c r="Q997" i="16"/>
  <c r="Q998" i="16"/>
  <c r="Q999" i="16"/>
  <c r="Q1000" i="16"/>
  <c r="Q1001" i="16"/>
  <c r="Q1002" i="16"/>
  <c r="Q1003" i="16"/>
  <c r="Q1004" i="16"/>
  <c r="Q1005" i="16"/>
  <c r="Q1006" i="16"/>
  <c r="D1006" i="16" s="1"/>
  <c r="Q1007" i="16"/>
  <c r="E1007" i="16" s="1"/>
  <c r="Q1008" i="16"/>
  <c r="Q1009" i="16"/>
  <c r="Q1010" i="16"/>
  <c r="Q1011" i="16"/>
  <c r="Q1012" i="16"/>
  <c r="Q1013" i="16"/>
  <c r="Q1014" i="16"/>
  <c r="D1014" i="16" s="1"/>
  <c r="Q1015" i="16"/>
  <c r="F1015" i="16" s="1"/>
  <c r="Q1016" i="16"/>
  <c r="Q1017" i="16"/>
  <c r="Q1018" i="16"/>
  <c r="Q1019" i="16"/>
  <c r="F1019" i="16" s="1"/>
  <c r="Q1020" i="16"/>
  <c r="Q1021" i="16"/>
  <c r="Q1022" i="16"/>
  <c r="E1022" i="16" s="1"/>
  <c r="Q1023" i="16"/>
  <c r="E1023" i="16" s="1"/>
  <c r="Q1024" i="16"/>
  <c r="Q1025" i="16"/>
  <c r="Q1026" i="16"/>
  <c r="Q1027" i="16"/>
  <c r="D1027" i="16" s="1"/>
  <c r="Q1028" i="16"/>
  <c r="Q1029" i="16"/>
  <c r="Q1030" i="16"/>
  <c r="Q1031" i="16"/>
  <c r="F1031" i="16"/>
  <c r="Q1032" i="16"/>
  <c r="Q1033" i="16"/>
  <c r="Q1034" i="16"/>
  <c r="Q1035" i="16"/>
  <c r="E1035" i="16" s="1"/>
  <c r="Q1036" i="16"/>
  <c r="Q1037" i="16"/>
  <c r="Q1038" i="16"/>
  <c r="Q1039" i="16"/>
  <c r="F1039" i="16" s="1"/>
  <c r="Q1040" i="16"/>
  <c r="Q1041" i="16"/>
  <c r="Q1042" i="16"/>
  <c r="Q1043" i="16"/>
  <c r="F1043" i="16" s="1"/>
  <c r="Q1044" i="16"/>
  <c r="Q1045" i="16"/>
  <c r="Q1046" i="16"/>
  <c r="Q1047" i="16"/>
  <c r="D1047" i="16" s="1"/>
  <c r="Q1048" i="16"/>
  <c r="Q1049" i="16"/>
  <c r="Q1050" i="16"/>
  <c r="Q1051" i="16"/>
  <c r="D1051" i="16" s="1"/>
  <c r="Q1052" i="16"/>
  <c r="F1052" i="16" s="1"/>
  <c r="Q1053" i="16"/>
  <c r="Q1054" i="16"/>
  <c r="Q1055" i="16"/>
  <c r="D1055" i="16" s="1"/>
  <c r="Q1056" i="16"/>
  <c r="E1056" i="16" s="1"/>
  <c r="Q1057" i="16"/>
  <c r="Q1058" i="16"/>
  <c r="Q1059" i="16"/>
  <c r="D1059" i="16" s="1"/>
  <c r="Q1060" i="16"/>
  <c r="Q1061" i="16"/>
  <c r="Q1062" i="16"/>
  <c r="Q1063" i="16"/>
  <c r="E1063" i="16" s="1"/>
  <c r="Q1064" i="16"/>
  <c r="Q1065" i="16"/>
  <c r="Q1066" i="16"/>
  <c r="Q1067" i="16"/>
  <c r="E1067" i="16" s="1"/>
  <c r="Q1068" i="16"/>
  <c r="Q1069" i="16"/>
  <c r="Q1070" i="16"/>
  <c r="Q1071" i="16"/>
  <c r="F1071" i="16" s="1"/>
  <c r="Q1072" i="16"/>
  <c r="Q1073" i="16"/>
  <c r="Q1074" i="16"/>
  <c r="Q1075" i="16"/>
  <c r="F1075" i="16" s="1"/>
  <c r="Q1076" i="16"/>
  <c r="Q1077" i="16"/>
  <c r="Q1078" i="16"/>
  <c r="Q1079" i="16"/>
  <c r="D1079" i="16" s="1"/>
  <c r="Q1080" i="16"/>
  <c r="E1080" i="16" s="1"/>
  <c r="Q1081" i="16"/>
  <c r="Q1082" i="16"/>
  <c r="D1082" i="16" s="1"/>
  <c r="Q1083" i="16"/>
  <c r="D1083" i="16" s="1"/>
  <c r="Q1084" i="16"/>
  <c r="Q1085" i="16"/>
  <c r="Q1086" i="16"/>
  <c r="Q1087" i="16"/>
  <c r="E1087" i="16" s="1"/>
  <c r="Q1088" i="16"/>
  <c r="Q1089" i="16"/>
  <c r="Q1090" i="16"/>
  <c r="Q1091" i="16"/>
  <c r="D1091" i="16" s="1"/>
  <c r="Q1092" i="16"/>
  <c r="E1092" i="16" s="1"/>
  <c r="Q1093" i="16"/>
  <c r="Q1094" i="16"/>
  <c r="Q1095" i="16"/>
  <c r="E1095" i="16" s="1"/>
  <c r="Q1096" i="16"/>
  <c r="E1096" i="16" s="1"/>
  <c r="Q1097" i="16"/>
  <c r="Q1098" i="16"/>
  <c r="Q1099" i="16"/>
  <c r="E1099" i="16" s="1"/>
  <c r="Q1100" i="16"/>
  <c r="E1100" i="16" s="1"/>
  <c r="Q1101" i="16"/>
  <c r="Q1102" i="16"/>
  <c r="Q1103" i="16"/>
  <c r="F1103" i="16" s="1"/>
  <c r="Q1104" i="16"/>
  <c r="E1104" i="16" s="1"/>
  <c r="Q1105" i="16"/>
  <c r="Q1106" i="16"/>
  <c r="Q1107" i="16"/>
  <c r="F1107" i="16" s="1"/>
  <c r="Q1108" i="16"/>
  <c r="E1108" i="16" s="1"/>
  <c r="Q1109" i="16"/>
  <c r="Q1110" i="16"/>
  <c r="Q1111" i="16"/>
  <c r="D1111" i="16" s="1"/>
  <c r="Q1112" i="16"/>
  <c r="E1112" i="16" s="1"/>
  <c r="Q1113" i="16"/>
  <c r="Q1114" i="16"/>
  <c r="Q1115" i="16"/>
  <c r="Q1116" i="16"/>
  <c r="Q1117" i="16"/>
  <c r="Q1118" i="16"/>
  <c r="Q1119" i="16"/>
  <c r="Q1120" i="16"/>
  <c r="Q1121" i="16"/>
  <c r="Q1122" i="16"/>
  <c r="Q1123" i="16"/>
  <c r="E1123" i="16" s="1"/>
  <c r="Q1124" i="16"/>
  <c r="Q1125" i="16"/>
  <c r="E1125" i="16" s="1"/>
  <c r="Q1126" i="16"/>
  <c r="Q1127" i="16"/>
  <c r="Q1128" i="16"/>
  <c r="Q1129" i="16"/>
  <c r="E1129" i="16" s="1"/>
  <c r="Q1130" i="16"/>
  <c r="Q1131" i="16"/>
  <c r="D1131" i="16" s="1"/>
  <c r="Q1132" i="16"/>
  <c r="Q1133" i="16"/>
  <c r="E1133" i="16" s="1"/>
  <c r="Q1134" i="16"/>
  <c r="Q1135" i="16"/>
  <c r="Q1136" i="16"/>
  <c r="Q1137" i="16"/>
  <c r="E1137" i="16" s="1"/>
  <c r="Q1138" i="16"/>
  <c r="Q1139" i="16"/>
  <c r="Q1140" i="16"/>
  <c r="Q1141" i="16"/>
  <c r="E1141" i="16" s="1"/>
  <c r="Q1142" i="16"/>
  <c r="F1142" i="16" s="1"/>
  <c r="Q1143" i="16"/>
  <c r="Q1144" i="16"/>
  <c r="Q1145" i="16"/>
  <c r="Q1146" i="16"/>
  <c r="D1146" i="16" s="1"/>
  <c r="Q1147" i="16"/>
  <c r="Q1148" i="16"/>
  <c r="Q1149" i="16"/>
  <c r="E1149" i="16" s="1"/>
  <c r="Q1150" i="16"/>
  <c r="D1150" i="16" s="1"/>
  <c r="Q1151" i="16"/>
  <c r="Q1152" i="16"/>
  <c r="Q1153" i="16"/>
  <c r="E1153" i="16" s="1"/>
  <c r="Q1154" i="16"/>
  <c r="E1154" i="16" s="1"/>
  <c r="Q1155" i="16"/>
  <c r="Q1156" i="16"/>
  <c r="Q1157" i="16"/>
  <c r="Q1158" i="16"/>
  <c r="Q1159" i="16"/>
  <c r="Q1160" i="16"/>
  <c r="Q1161" i="16"/>
  <c r="Q1162" i="16"/>
  <c r="E1162" i="16" s="1"/>
  <c r="Q1163" i="16"/>
  <c r="Q1164" i="16"/>
  <c r="Q1165" i="16"/>
  <c r="Q1166" i="16"/>
  <c r="Q1167" i="16"/>
  <c r="Q1168" i="16"/>
  <c r="Q1169" i="16"/>
  <c r="E1169" i="16" s="1"/>
  <c r="Q1170" i="16"/>
  <c r="F1170" i="16" s="1"/>
  <c r="Q1171" i="16"/>
  <c r="Q1172" i="16"/>
  <c r="Q1173" i="16"/>
  <c r="E1173" i="16" s="1"/>
  <c r="Q1174" i="16"/>
  <c r="Q1175" i="16"/>
  <c r="E1175" i="16" s="1"/>
  <c r="Q1176" i="16"/>
  <c r="Q1177" i="16"/>
  <c r="Q1178" i="16"/>
  <c r="F1178" i="16" s="1"/>
  <c r="Q1179" i="16"/>
  <c r="E1179" i="16" s="1"/>
  <c r="Q1180" i="16"/>
  <c r="Q1181" i="16"/>
  <c r="Q1182" i="16"/>
  <c r="E1182" i="16" s="1"/>
  <c r="Q1183" i="16"/>
  <c r="Q1184" i="16"/>
  <c r="Q1185" i="16"/>
  <c r="Q1186" i="16"/>
  <c r="Q1187" i="16"/>
  <c r="Q1188" i="16"/>
  <c r="Q1189" i="16"/>
  <c r="Q1190" i="16"/>
  <c r="E1190" i="16" s="1"/>
  <c r="Q1191" i="16"/>
  <c r="Q1192" i="16"/>
  <c r="Q1193" i="16"/>
  <c r="Q1194" i="16"/>
  <c r="Q1195" i="16"/>
  <c r="Q1196" i="16"/>
  <c r="Q1197" i="16"/>
  <c r="Q1198" i="16"/>
  <c r="F1198" i="16" s="1"/>
  <c r="Q1199" i="16"/>
  <c r="Q1200" i="16"/>
  <c r="Q1201" i="16"/>
  <c r="Q1202" i="16"/>
  <c r="Q1203" i="16"/>
  <c r="Q1204" i="16"/>
  <c r="Q1205" i="16"/>
  <c r="Q1206" i="16"/>
  <c r="Q1207" i="16"/>
  <c r="Q1208" i="16"/>
  <c r="Q1209" i="16"/>
  <c r="Q1210" i="16"/>
  <c r="D1210" i="16" s="1"/>
  <c r="Q1211" i="16"/>
  <c r="Q1212" i="16"/>
  <c r="Q1213" i="16"/>
  <c r="Q1214" i="16"/>
  <c r="D1214" i="16" s="1"/>
  <c r="Q1215" i="16"/>
  <c r="Q1216" i="16"/>
  <c r="Q1217" i="16"/>
  <c r="Q1218" i="16"/>
  <c r="Q1219" i="16"/>
  <c r="Q1220" i="16"/>
  <c r="Q1221" i="16"/>
  <c r="Q1222" i="16"/>
  <c r="Q1223" i="16"/>
  <c r="Q1224" i="16"/>
  <c r="Q1225" i="16"/>
  <c r="Q1226" i="16"/>
  <c r="E1226" i="16" s="1"/>
  <c r="Q1227" i="16"/>
  <c r="Q1228" i="16"/>
  <c r="Q1229" i="16"/>
  <c r="Q1230" i="16"/>
  <c r="Q1231" i="16"/>
  <c r="Q1232" i="16"/>
  <c r="Q1233" i="16"/>
  <c r="Q1234" i="16"/>
  <c r="F1234" i="16" s="1"/>
  <c r="Q1235" i="16"/>
  <c r="Q1236" i="16"/>
  <c r="Q1237" i="16"/>
  <c r="Q1238" i="16"/>
  <c r="Q1239" i="16"/>
  <c r="Q1240" i="16"/>
  <c r="Q1241" i="16"/>
  <c r="Q1242" i="16"/>
  <c r="F1242" i="16" s="1"/>
  <c r="Q1243" i="16"/>
  <c r="Q1244" i="16"/>
  <c r="Q1245" i="16"/>
  <c r="Q1246" i="16"/>
  <c r="E1246" i="16" s="1"/>
  <c r="Q1247" i="16"/>
  <c r="Q1248" i="16"/>
  <c r="Q1249" i="16"/>
  <c r="Q1250" i="16"/>
  <c r="Q1251" i="16"/>
  <c r="Q1252" i="16"/>
  <c r="Q1253" i="16"/>
  <c r="Q1254" i="16"/>
  <c r="E1254" i="16" s="1"/>
  <c r="Q1255" i="16"/>
  <c r="Q1256" i="16"/>
  <c r="Q1257" i="16"/>
  <c r="Q1258" i="16"/>
  <c r="Q1259" i="16"/>
  <c r="Q1260" i="16"/>
  <c r="Q1261" i="16"/>
  <c r="Q1262" i="16"/>
  <c r="F1262" i="16" s="1"/>
  <c r="Q1263" i="16"/>
  <c r="Q1264" i="16"/>
  <c r="Q1265" i="16"/>
  <c r="Q1266" i="16"/>
  <c r="Q1267" i="16"/>
  <c r="E1267" i="16" s="1"/>
  <c r="Q1268" i="16"/>
  <c r="E1268" i="16" s="1"/>
  <c r="Q1269" i="16"/>
  <c r="Q1270" i="16"/>
  <c r="Q1271" i="16"/>
  <c r="F1271" i="16" s="1"/>
  <c r="Q1272" i="16"/>
  <c r="Q1273" i="16"/>
  <c r="E1273" i="16" s="1"/>
  <c r="Q1274" i="16"/>
  <c r="D1274" i="16" s="1"/>
  <c r="Q1275" i="16"/>
  <c r="F1275" i="16" s="1"/>
  <c r="Q1276" i="16"/>
  <c r="Q1277" i="16"/>
  <c r="Q1278" i="16"/>
  <c r="D1278" i="16" s="1"/>
  <c r="Q1279" i="16"/>
  <c r="Q1280" i="16"/>
  <c r="Q1281" i="16"/>
  <c r="Q1282" i="16"/>
  <c r="E1282" i="16" s="1"/>
  <c r="Q1283" i="16"/>
  <c r="Q1284" i="16"/>
  <c r="Q1285" i="16"/>
  <c r="Q1286" i="16"/>
  <c r="Q1287" i="16"/>
  <c r="F1287" i="16" s="1"/>
  <c r="Q1288" i="16"/>
  <c r="Q1289" i="16"/>
  <c r="Q1290" i="16"/>
  <c r="Q1291" i="16"/>
  <c r="Q1292" i="16"/>
  <c r="Q1293" i="16"/>
  <c r="Q1294" i="16"/>
  <c r="Q1295" i="16"/>
  <c r="Q1296" i="16"/>
  <c r="Q1297" i="16"/>
  <c r="Q1298" i="16"/>
  <c r="Q1299" i="16"/>
  <c r="Q1300" i="16"/>
  <c r="Q1301" i="16"/>
  <c r="Q1302" i="16"/>
  <c r="Q1303" i="16"/>
  <c r="F1303" i="16" s="1"/>
  <c r="Q1304" i="16"/>
  <c r="Q1305" i="16"/>
  <c r="Q1306" i="16"/>
  <c r="Q1307" i="16"/>
  <c r="D1307" i="16" s="1"/>
  <c r="Q1308" i="16"/>
  <c r="Q1309" i="16"/>
  <c r="E1309" i="16" s="1"/>
  <c r="Q1310" i="16"/>
  <c r="Q1311" i="16"/>
  <c r="F1311" i="16" s="1"/>
  <c r="Q1312" i="16"/>
  <c r="Q1313" i="16"/>
  <c r="Q1314" i="16"/>
  <c r="Q1315" i="16"/>
  <c r="D1315" i="16" s="1"/>
  <c r="Q1316" i="16"/>
  <c r="Q1317" i="16"/>
  <c r="Q1318" i="16"/>
  <c r="Q1319" i="16"/>
  <c r="F1319" i="16" s="1"/>
  <c r="Q1320" i="16"/>
  <c r="Q1321" i="16"/>
  <c r="Q1322" i="16"/>
  <c r="Q1323" i="16"/>
  <c r="D1323" i="16"/>
  <c r="Q1324" i="16"/>
  <c r="Q1325" i="16"/>
  <c r="E1325" i="16" s="1"/>
  <c r="Q1326" i="16"/>
  <c r="Q1327" i="16"/>
  <c r="F1327" i="16" s="1"/>
  <c r="Q1328" i="16"/>
  <c r="Q1329" i="16"/>
  <c r="Q1330" i="16"/>
  <c r="Q1331" i="16"/>
  <c r="D1331" i="16" s="1"/>
  <c r="Q1332" i="16"/>
  <c r="Q1333" i="16"/>
  <c r="Q1334" i="16"/>
  <c r="Q1335" i="16"/>
  <c r="F1335" i="16"/>
  <c r="Q1336" i="16"/>
  <c r="Q1337" i="16"/>
  <c r="Q1338" i="16"/>
  <c r="Q1339" i="16"/>
  <c r="Q1340" i="16"/>
  <c r="E1340" i="16" s="1"/>
  <c r="Q1341" i="16"/>
  <c r="Q1342" i="16"/>
  <c r="Q1343" i="16"/>
  <c r="Q1344" i="16"/>
  <c r="Q1345" i="16"/>
  <c r="Q1346" i="16"/>
  <c r="Q1347" i="16"/>
  <c r="D1347" i="16" s="1"/>
  <c r="Q1348" i="16"/>
  <c r="Q1349" i="16"/>
  <c r="Q1350" i="16"/>
  <c r="Q1351" i="16"/>
  <c r="F1351" i="16" s="1"/>
  <c r="Q1352" i="16"/>
  <c r="Q1353" i="16"/>
  <c r="Q1354" i="16"/>
  <c r="D1354" i="16" s="1"/>
  <c r="Q1355" i="16"/>
  <c r="D1355" i="16" s="1"/>
  <c r="Q1356" i="16"/>
  <c r="E1356" i="16" s="1"/>
  <c r="Q1357" i="16"/>
  <c r="D1357" i="16" s="1"/>
  <c r="Q1358" i="16"/>
  <c r="F1358" i="16" s="1"/>
  <c r="Q1359" i="16"/>
  <c r="Q1360" i="16"/>
  <c r="Q1361" i="16"/>
  <c r="F1361" i="16" s="1"/>
  <c r="Q1362" i="16"/>
  <c r="Q1363" i="16"/>
  <c r="D1363" i="16" s="1"/>
  <c r="Q1364" i="16"/>
  <c r="D1364" i="16" s="1"/>
  <c r="Q1365" i="16"/>
  <c r="Q1366" i="16"/>
  <c r="Q1367" i="16"/>
  <c r="F1367" i="16" s="1"/>
  <c r="Q1368" i="16"/>
  <c r="F1368" i="16" s="1"/>
  <c r="Q1369" i="16"/>
  <c r="Q1370" i="16"/>
  <c r="Q1371" i="16"/>
  <c r="F1371" i="16"/>
  <c r="Q1372" i="16"/>
  <c r="Q1373" i="16"/>
  <c r="Q1374" i="16"/>
  <c r="D1374" i="16"/>
  <c r="Q1375" i="16"/>
  <c r="Q1376" i="16"/>
  <c r="Q1377" i="16"/>
  <c r="Q1378" i="16"/>
  <c r="Q1379" i="16"/>
  <c r="D1379" i="16" s="1"/>
  <c r="Q1380" i="16"/>
  <c r="Q1381" i="16"/>
  <c r="Q1382" i="16"/>
  <c r="Q1383" i="16"/>
  <c r="Q1384" i="16"/>
  <c r="Q1385" i="16"/>
  <c r="Q1386" i="16"/>
  <c r="Q1387" i="16"/>
  <c r="F1387" i="16" s="1"/>
  <c r="Q1388" i="16"/>
  <c r="Q1389" i="16"/>
  <c r="Q1390" i="16"/>
  <c r="Q1391" i="16"/>
  <c r="Q1392" i="16"/>
  <c r="Q1393" i="16"/>
  <c r="Q1394" i="16"/>
  <c r="Q1395" i="16"/>
  <c r="Q1396" i="16"/>
  <c r="Q1397" i="16"/>
  <c r="Q1398" i="16"/>
  <c r="Q1399" i="16"/>
  <c r="F1399" i="16"/>
  <c r="Q1400" i="16"/>
  <c r="Q1401" i="16"/>
  <c r="Q1402" i="16"/>
  <c r="Q1403" i="16"/>
  <c r="F1403" i="16" s="1"/>
  <c r="Q1404" i="16"/>
  <c r="Q1405" i="16"/>
  <c r="Q1406" i="16"/>
  <c r="D1406" i="16" s="1"/>
  <c r="Q1407" i="16"/>
  <c r="Q1408" i="16"/>
  <c r="Q1409" i="16"/>
  <c r="Q1410" i="16"/>
  <c r="Q1411" i="16"/>
  <c r="Q1412" i="16"/>
  <c r="Q1413" i="16"/>
  <c r="Q1414" i="16"/>
  <c r="Q1415" i="16"/>
  <c r="F1415" i="16" s="1"/>
  <c r="Q1416" i="16"/>
  <c r="Q1417" i="16"/>
  <c r="Q1418" i="16"/>
  <c r="Q1419" i="16"/>
  <c r="F1419" i="16" s="1"/>
  <c r="Q1420" i="16"/>
  <c r="F1420" i="16" s="1"/>
  <c r="Q1421" i="16"/>
  <c r="Q1422" i="16"/>
  <c r="Q1423" i="16"/>
  <c r="Q1424" i="16"/>
  <c r="D1424" i="16" s="1"/>
  <c r="Q1425" i="16"/>
  <c r="Q1426" i="16"/>
  <c r="Q1427" i="16"/>
  <c r="Q1428" i="16"/>
  <c r="Q1429" i="16"/>
  <c r="E1429" i="16" s="1"/>
  <c r="Q1430" i="16"/>
  <c r="Q1431" i="16"/>
  <c r="F1431" i="16" s="1"/>
  <c r="Q1432" i="16"/>
  <c r="E1432" i="16" s="1"/>
  <c r="Q1433" i="16"/>
  <c r="Q1434" i="16"/>
  <c r="F1434" i="16" s="1"/>
  <c r="Q1435" i="16"/>
  <c r="F1435" i="16"/>
  <c r="Q1436" i="16"/>
  <c r="Q1437" i="16"/>
  <c r="Q1438" i="16"/>
  <c r="D1438" i="16"/>
  <c r="Q1439" i="16"/>
  <c r="Q1440" i="16"/>
  <c r="Q1441" i="16"/>
  <c r="Q1442" i="16"/>
  <c r="E1442" i="16" s="1"/>
  <c r="Q1443" i="16"/>
  <c r="Q1444" i="16"/>
  <c r="E1444" i="16" s="1"/>
  <c r="Q1445" i="16"/>
  <c r="Q1446" i="16"/>
  <c r="Q1447" i="16"/>
  <c r="F1447" i="16" s="1"/>
  <c r="Q1448" i="16"/>
  <c r="Q1449" i="16"/>
  <c r="Q1450" i="16"/>
  <c r="D1450" i="16" s="1"/>
  <c r="Q1451" i="16"/>
  <c r="Q1452" i="16"/>
  <c r="Q1453" i="16"/>
  <c r="Q1454" i="16"/>
  <c r="Q1455" i="16"/>
  <c r="Q1456" i="16"/>
  <c r="Q1457" i="16"/>
  <c r="Q1458" i="16"/>
  <c r="F1458" i="16" s="1"/>
  <c r="Q1459" i="16"/>
  <c r="Q1460" i="16"/>
  <c r="Q1461" i="16"/>
  <c r="Q1462" i="16"/>
  <c r="D1462" i="16" s="1"/>
  <c r="Q1463" i="16"/>
  <c r="F1463" i="16" s="1"/>
  <c r="Q1464" i="16"/>
  <c r="Q1465" i="16"/>
  <c r="F1465" i="16" s="1"/>
  <c r="Q1466" i="16"/>
  <c r="Q1467" i="16"/>
  <c r="F1467" i="16" s="1"/>
  <c r="Q1468" i="16"/>
  <c r="D1468" i="16" s="1"/>
  <c r="Q1469" i="16"/>
  <c r="Q1470" i="16"/>
  <c r="D1470" i="16" s="1"/>
  <c r="Q1471" i="16"/>
  <c r="Q1472" i="16"/>
  <c r="Q1473" i="16"/>
  <c r="Q1474" i="16"/>
  <c r="Q1475" i="16"/>
  <c r="Q1476" i="16"/>
  <c r="Q1477" i="16"/>
  <c r="Q1478" i="16"/>
  <c r="Q1479" i="16"/>
  <c r="F1479" i="16" s="1"/>
  <c r="Q1480" i="16"/>
  <c r="Q1481" i="16"/>
  <c r="Q1482" i="16"/>
  <c r="Q1483" i="16"/>
  <c r="F1483" i="16" s="1"/>
  <c r="Q1484" i="16"/>
  <c r="Q1485" i="16"/>
  <c r="Q1486" i="16"/>
  <c r="Q1487" i="16"/>
  <c r="Q1488" i="16"/>
  <c r="Q1489" i="16"/>
  <c r="Q1490" i="16"/>
  <c r="Q1491" i="16"/>
  <c r="Q1492" i="16"/>
  <c r="Q1493" i="16"/>
  <c r="Q1494" i="16"/>
  <c r="Q1495" i="16"/>
  <c r="F1495" i="16"/>
  <c r="Q1496" i="16"/>
  <c r="Q1497" i="16"/>
  <c r="Q1498" i="16"/>
  <c r="Q1499" i="16"/>
  <c r="F1499" i="16" s="1"/>
  <c r="Q1500" i="16"/>
  <c r="Q1501" i="16"/>
  <c r="Q1502" i="16"/>
  <c r="D1502" i="16" s="1"/>
  <c r="Q1503" i="16"/>
  <c r="Q1504" i="16"/>
  <c r="Q1505" i="16"/>
  <c r="Q1506" i="16"/>
  <c r="Q1507" i="16"/>
  <c r="Q1508" i="16"/>
  <c r="Q1509" i="16"/>
  <c r="Q1510" i="16"/>
  <c r="Q1511" i="16"/>
  <c r="F1511" i="16" s="1"/>
  <c r="Q1512" i="16"/>
  <c r="Q1513" i="16"/>
  <c r="Q1514" i="16"/>
  <c r="Q1515" i="16"/>
  <c r="F1515" i="16"/>
  <c r="Q1516" i="16"/>
  <c r="Q1517" i="16"/>
  <c r="Q1518" i="16"/>
  <c r="Q1519" i="16"/>
  <c r="Q1520" i="16"/>
  <c r="Q1521" i="16"/>
  <c r="Q1522" i="16"/>
  <c r="Q1523" i="16"/>
  <c r="Q1524" i="16"/>
  <c r="Q1525" i="16"/>
  <c r="Q1526" i="16"/>
  <c r="Q1527" i="16"/>
  <c r="F1527" i="16" s="1"/>
  <c r="Q1528" i="16"/>
  <c r="Q1529" i="16"/>
  <c r="Q1530" i="16"/>
  <c r="Q1531" i="16"/>
  <c r="F1531" i="16" s="1"/>
  <c r="Q1532" i="16"/>
  <c r="Q1533" i="16"/>
  <c r="Q1534" i="16"/>
  <c r="D1534" i="16" s="1"/>
  <c r="Q1535" i="16"/>
  <c r="Q1536" i="16"/>
  <c r="Q1537" i="16"/>
  <c r="Q1538" i="16"/>
  <c r="Q1539" i="16"/>
  <c r="Q1540" i="16"/>
  <c r="Q1541" i="16"/>
  <c r="Q1542" i="16"/>
  <c r="Q1543" i="16"/>
  <c r="F1543" i="16" s="1"/>
  <c r="Q1544" i="16"/>
  <c r="Q1545" i="16"/>
  <c r="Q1546" i="16"/>
  <c r="Q1547" i="16"/>
  <c r="F1547" i="16" s="1"/>
  <c r="Q1548" i="16"/>
  <c r="Q1549" i="16"/>
  <c r="Q1550" i="16"/>
  <c r="Q1551" i="16"/>
  <c r="Q1552" i="16"/>
  <c r="Q1553" i="16"/>
  <c r="Q1554" i="16"/>
  <c r="Q1555" i="16"/>
  <c r="Q1556" i="16"/>
  <c r="Q1557" i="16"/>
  <c r="Q1558" i="16"/>
  <c r="Q1559" i="16"/>
  <c r="F1559" i="16" s="1"/>
  <c r="Q1560" i="16"/>
  <c r="Q1561" i="16"/>
  <c r="Q1562" i="16"/>
  <c r="Q1563" i="16"/>
  <c r="F1563" i="16" s="1"/>
  <c r="Q1564" i="16"/>
  <c r="E1564" i="16" s="1"/>
  <c r="Q1565" i="16"/>
  <c r="Q1566" i="16"/>
  <c r="Q1567" i="16"/>
  <c r="Q1568" i="16"/>
  <c r="Q1569" i="16"/>
  <c r="Q1570" i="16"/>
  <c r="Q1571" i="16"/>
  <c r="Q1572" i="16"/>
  <c r="Q1573" i="16"/>
  <c r="Q1574" i="16"/>
  <c r="Q1575" i="16"/>
  <c r="F1575" i="16" s="1"/>
  <c r="Q1576" i="16"/>
  <c r="Q1577" i="16"/>
  <c r="Q1578" i="16"/>
  <c r="Q1579" i="16"/>
  <c r="F1579" i="16" s="1"/>
  <c r="Q1580" i="16"/>
  <c r="Q1581" i="16"/>
  <c r="Q1582" i="16"/>
  <c r="Q1583" i="16"/>
  <c r="Q1584" i="16"/>
  <c r="Q1585" i="16"/>
  <c r="Q1586" i="16"/>
  <c r="Q1587" i="16"/>
  <c r="Q1588" i="16"/>
  <c r="Q1589" i="16"/>
  <c r="Q1590" i="16"/>
  <c r="Q1591" i="16"/>
  <c r="F1591" i="16" s="1"/>
  <c r="Q1592" i="16"/>
  <c r="Q1593" i="16"/>
  <c r="Q1594" i="16"/>
  <c r="Q1595" i="16"/>
  <c r="F1595" i="16" s="1"/>
  <c r="Q1596" i="16"/>
  <c r="Q1597" i="16"/>
  <c r="Q1598" i="16"/>
  <c r="D1598" i="16" s="1"/>
  <c r="Q1599" i="16"/>
  <c r="Q1600" i="16"/>
  <c r="Q1601" i="16"/>
  <c r="Q1602" i="16"/>
  <c r="Q1603" i="16"/>
  <c r="Q1604" i="16"/>
  <c r="Q1605" i="16"/>
  <c r="Q1606" i="16"/>
  <c r="Q1607" i="16"/>
  <c r="F1607" i="16"/>
  <c r="Q1608" i="16"/>
  <c r="Q1609" i="16"/>
  <c r="Q1610" i="16"/>
  <c r="Q1611" i="16"/>
  <c r="Q1612" i="16"/>
  <c r="E1612" i="16" s="1"/>
  <c r="Q1613" i="16"/>
  <c r="Q1614" i="16"/>
  <c r="Q1615" i="16"/>
  <c r="F1615" i="16" s="1"/>
  <c r="Q1616" i="16"/>
  <c r="E1616" i="16" s="1"/>
  <c r="Q1617" i="16"/>
  <c r="Q1618" i="16"/>
  <c r="Q1619" i="16"/>
  <c r="Q1620" i="16"/>
  <c r="E1620" i="16" s="1"/>
  <c r="Q1621" i="16"/>
  <c r="Q1622" i="16"/>
  <c r="Q1623" i="16"/>
  <c r="Q1624" i="16"/>
  <c r="Q1625" i="16"/>
  <c r="Q1626" i="16"/>
  <c r="Q1627" i="16"/>
  <c r="Q1628" i="16"/>
  <c r="Q1629" i="16"/>
  <c r="Q1630" i="16"/>
  <c r="Q1631" i="16"/>
  <c r="Q1632" i="16"/>
  <c r="Q1633" i="16"/>
  <c r="Q1634" i="16"/>
  <c r="Q1635" i="16"/>
  <c r="Q1636" i="16"/>
  <c r="Q1637" i="16"/>
  <c r="Q1638" i="16"/>
  <c r="Q1639" i="16"/>
  <c r="Q1640" i="16"/>
  <c r="Q1641" i="16"/>
  <c r="Q1642" i="16"/>
  <c r="D1642" i="16" s="1"/>
  <c r="Q1643" i="16"/>
  <c r="Q1644" i="16"/>
  <c r="Q1645" i="16"/>
  <c r="Q1646" i="16"/>
  <c r="Q1647" i="16"/>
  <c r="Q1648" i="16"/>
  <c r="Q1649" i="16"/>
  <c r="Q1650" i="16"/>
  <c r="E1650" i="16" s="1"/>
  <c r="Q1651" i="16"/>
  <c r="Q1652" i="16"/>
  <c r="Q1653" i="16"/>
  <c r="Q1654" i="16"/>
  <c r="Q1655" i="16"/>
  <c r="F1655" i="16" s="1"/>
  <c r="Q1656" i="16"/>
  <c r="Q1657" i="16"/>
  <c r="Q1658" i="16"/>
  <c r="D1658" i="16" s="1"/>
  <c r="Q1659" i="16"/>
  <c r="F1659" i="16" s="1"/>
  <c r="Q1660" i="16"/>
  <c r="Q1661" i="16"/>
  <c r="Q1662" i="16"/>
  <c r="Q1663" i="16"/>
  <c r="Q1664" i="16"/>
  <c r="Q1665" i="16"/>
  <c r="Q1666" i="16"/>
  <c r="Q1667" i="16"/>
  <c r="Q1668" i="16"/>
  <c r="Q1669" i="16"/>
  <c r="Q1670" i="16"/>
  <c r="E1670" i="16" s="1"/>
  <c r="Q1671" i="16"/>
  <c r="F1671" i="16" s="1"/>
  <c r="Q1672" i="16"/>
  <c r="Q1673" i="16"/>
  <c r="D1673" i="16" s="1"/>
  <c r="Q1674" i="16"/>
  <c r="D1674" i="16" s="1"/>
  <c r="Q1675" i="16"/>
  <c r="F1675" i="16" s="1"/>
  <c r="Q1676" i="16"/>
  <c r="Q1677" i="16"/>
  <c r="Q1678" i="16"/>
  <c r="Q1679" i="16"/>
  <c r="Q1680" i="16"/>
  <c r="Q1681" i="16"/>
  <c r="Q1682" i="16"/>
  <c r="Q1683" i="16"/>
  <c r="Q1684" i="16"/>
  <c r="Q1685" i="16"/>
  <c r="Q1686" i="16"/>
  <c r="Q1687" i="16"/>
  <c r="F1687" i="16" s="1"/>
  <c r="Q1688" i="16"/>
  <c r="Q1689" i="16"/>
  <c r="Q1690" i="16"/>
  <c r="Q1691" i="16"/>
  <c r="F1691" i="16" s="1"/>
  <c r="Q1692" i="16"/>
  <c r="Q1693" i="16"/>
  <c r="Q1694" i="16"/>
  <c r="Q1695" i="16"/>
  <c r="Q1696" i="16"/>
  <c r="F1696" i="16" s="1"/>
  <c r="Q1697" i="16"/>
  <c r="D1697" i="16" s="1"/>
  <c r="Q1698" i="16"/>
  <c r="E1698" i="16" s="1"/>
  <c r="Q1699" i="16"/>
  <c r="Q1700" i="16"/>
  <c r="D1700" i="16" s="1"/>
  <c r="Q1701" i="16"/>
  <c r="Q1702" i="16"/>
  <c r="F1702" i="16" s="1"/>
  <c r="Q1703" i="16"/>
  <c r="F1703" i="16" s="1"/>
  <c r="Q1704" i="16"/>
  <c r="Q1705" i="16"/>
  <c r="Q1706" i="16"/>
  <c r="Q1707" i="16"/>
  <c r="F1707" i="16" s="1"/>
  <c r="Q1708" i="16"/>
  <c r="D1708" i="16" s="1"/>
  <c r="Q1709" i="16"/>
  <c r="Q1710" i="16"/>
  <c r="Q1711" i="16"/>
  <c r="Q1712" i="16"/>
  <c r="F1712" i="16" s="1"/>
  <c r="Q1713" i="16"/>
  <c r="F1713" i="16" s="1"/>
  <c r="Q1714" i="16"/>
  <c r="Q1715" i="16"/>
  <c r="Q1716" i="16"/>
  <c r="D1716" i="16" s="1"/>
  <c r="Q1717" i="16"/>
  <c r="D1717" i="16" s="1"/>
  <c r="Q1718" i="16"/>
  <c r="Q1719" i="16"/>
  <c r="F1719" i="16"/>
  <c r="Q1720" i="16"/>
  <c r="Q1721" i="16"/>
  <c r="Q1722" i="16"/>
  <c r="Q1723" i="16"/>
  <c r="Q1724" i="16"/>
  <c r="Q1725" i="16"/>
  <c r="Q1726" i="16"/>
  <c r="D1726" i="16"/>
  <c r="Q1727" i="16"/>
  <c r="Q1728" i="16"/>
  <c r="Q1729" i="16"/>
  <c r="Q1730" i="16"/>
  <c r="F1730" i="16" s="1"/>
  <c r="Q1731" i="16"/>
  <c r="Q1732" i="16"/>
  <c r="D1732" i="16" s="1"/>
  <c r="Q1733" i="16"/>
  <c r="Q1734" i="16"/>
  <c r="Q1735" i="16"/>
  <c r="F1735" i="16" s="1"/>
  <c r="Q1736" i="16"/>
  <c r="Q1737" i="16"/>
  <c r="Q1738" i="16"/>
  <c r="Q1739" i="16"/>
  <c r="F1739" i="16" s="1"/>
  <c r="Q1740" i="16"/>
  <c r="Q1741" i="16"/>
  <c r="Q1742" i="16"/>
  <c r="Q1743" i="16"/>
  <c r="D1743" i="16" s="1"/>
  <c r="Q1744" i="16"/>
  <c r="Q1745" i="16"/>
  <c r="Q1746" i="16"/>
  <c r="Q1747" i="16"/>
  <c r="D1747" i="16" s="1"/>
  <c r="Q1748" i="16"/>
  <c r="F1748" i="16" s="1"/>
  <c r="Q1749" i="16"/>
  <c r="Q1750" i="16"/>
  <c r="Q1751" i="16"/>
  <c r="F1751" i="16" s="1"/>
  <c r="Q1752" i="16"/>
  <c r="Q1753" i="16"/>
  <c r="Q1754" i="16"/>
  <c r="Q1755" i="16"/>
  <c r="F1755" i="16" s="1"/>
  <c r="Q1756" i="16"/>
  <c r="Q1757" i="16"/>
  <c r="Q1758" i="16"/>
  <c r="D1758" i="16" s="1"/>
  <c r="Q1759" i="16"/>
  <c r="F1759" i="16" s="1"/>
  <c r="Q1760" i="16"/>
  <c r="Q1761" i="16"/>
  <c r="Q1762" i="16"/>
  <c r="Q1763" i="16"/>
  <c r="E1763" i="16" s="1"/>
  <c r="Q1764" i="16"/>
  <c r="Q1765" i="16"/>
  <c r="Q1766" i="16"/>
  <c r="Q1767" i="16"/>
  <c r="F1767" i="16" s="1"/>
  <c r="Q1768" i="16"/>
  <c r="Q1769" i="16"/>
  <c r="Q1770" i="16"/>
  <c r="Q1771" i="16"/>
  <c r="F1771" i="16" s="1"/>
  <c r="Q1772" i="16"/>
  <c r="Q1773" i="16"/>
  <c r="Q1774" i="16"/>
  <c r="F1774" i="16" s="1"/>
  <c r="Q1775" i="16"/>
  <c r="D1775" i="16" s="1"/>
  <c r="Q1776" i="16"/>
  <c r="Q1777" i="16"/>
  <c r="Q1778" i="16"/>
  <c r="Q1779" i="16"/>
  <c r="D1779" i="16" s="1"/>
  <c r="Q1780" i="16"/>
  <c r="D1780" i="16" s="1"/>
  <c r="Q1781" i="16"/>
  <c r="Q1782" i="16"/>
  <c r="Q1783" i="16"/>
  <c r="F1783" i="16" s="1"/>
  <c r="Q1784" i="16"/>
  <c r="Q1785" i="16"/>
  <c r="Q1786" i="16"/>
  <c r="F1786" i="16" s="1"/>
  <c r="Q1787" i="16"/>
  <c r="F1787" i="16" s="1"/>
  <c r="Q1788" i="16"/>
  <c r="D1788" i="16" s="1"/>
  <c r="Q1789" i="16"/>
  <c r="Q1790" i="16"/>
  <c r="F1790" i="16" s="1"/>
  <c r="D1790" i="16"/>
  <c r="Q1791" i="16"/>
  <c r="Q1792" i="16"/>
  <c r="Q1793" i="16"/>
  <c r="F1793" i="16" s="1"/>
  <c r="Q1794" i="16"/>
  <c r="E1794" i="16" s="1"/>
  <c r="Q1795" i="16"/>
  <c r="Q1796" i="16"/>
  <c r="E1796" i="16" s="1"/>
  <c r="Q1797" i="16"/>
  <c r="F1797" i="16" s="1"/>
  <c r="Q1798" i="16"/>
  <c r="Q1799" i="16"/>
  <c r="F1799" i="16" s="1"/>
  <c r="Q1800" i="16"/>
  <c r="D1800" i="16"/>
  <c r="Q1801" i="16"/>
  <c r="Q1802" i="16"/>
  <c r="Q1803" i="16"/>
  <c r="F1803" i="16"/>
  <c r="Q1804" i="16"/>
  <c r="Q1805" i="16"/>
  <c r="Q1806" i="16"/>
  <c r="Q1807" i="16"/>
  <c r="Q1808" i="16"/>
  <c r="Q1809" i="16"/>
  <c r="Q1810" i="16"/>
  <c r="Q1811" i="16"/>
  <c r="Q1812" i="16"/>
  <c r="D1812" i="16" s="1"/>
  <c r="Q1813" i="16"/>
  <c r="Q1814" i="16"/>
  <c r="Q1815" i="16"/>
  <c r="Q1816" i="16"/>
  <c r="Q1817" i="16"/>
  <c r="Q1818" i="16"/>
  <c r="Q1819" i="16"/>
  <c r="F1819" i="16" s="1"/>
  <c r="Q1820" i="16"/>
  <c r="Q1821" i="16"/>
  <c r="Q1822" i="16"/>
  <c r="D1822" i="16" s="1"/>
  <c r="Q1823" i="16"/>
  <c r="Q1824" i="16"/>
  <c r="Q1825" i="16"/>
  <c r="Q1826" i="16"/>
  <c r="Q1827" i="16"/>
  <c r="Q1828" i="16"/>
  <c r="D1828" i="16" s="1"/>
  <c r="Q1829" i="16"/>
  <c r="Q1830" i="16"/>
  <c r="Q1831" i="16"/>
  <c r="F1831" i="16" s="1"/>
  <c r="Q1832" i="16"/>
  <c r="E1832" i="16" s="1"/>
  <c r="Q1833" i="16"/>
  <c r="F1833" i="16" s="1"/>
  <c r="E1833" i="16"/>
  <c r="Q1834" i="16"/>
  <c r="Q1835" i="16"/>
  <c r="F1835" i="16" s="1"/>
  <c r="Q1836" i="16"/>
  <c r="F1836" i="16" s="1"/>
  <c r="Q1837" i="16"/>
  <c r="Q1838" i="16"/>
  <c r="Q1839" i="16"/>
  <c r="Q1840" i="16"/>
  <c r="D1840" i="16"/>
  <c r="Q1841" i="16"/>
  <c r="E1841" i="16" s="1"/>
  <c r="Q1842" i="16"/>
  <c r="Q1843" i="16"/>
  <c r="Q1844" i="16"/>
  <c r="Q1845" i="16"/>
  <c r="E1845" i="16" s="1"/>
  <c r="Q1846" i="16"/>
  <c r="Q1847" i="16"/>
  <c r="F1847" i="16" s="1"/>
  <c r="Q1848" i="16"/>
  <c r="Q1849" i="16"/>
  <c r="E1849" i="16" s="1"/>
  <c r="Q1850" i="16"/>
  <c r="Q1851" i="16"/>
  <c r="F1851" i="16" s="1"/>
  <c r="Q1852" i="16"/>
  <c r="E1852" i="16" s="1"/>
  <c r="Q1853" i="16"/>
  <c r="Q1854" i="16"/>
  <c r="D1854" i="16"/>
  <c r="Q1855" i="16"/>
  <c r="Q1856" i="16"/>
  <c r="E1856" i="16" s="1"/>
  <c r="Q1857" i="16"/>
  <c r="Q1858" i="16"/>
  <c r="Q1859" i="16"/>
  <c r="Q1860" i="16"/>
  <c r="E1860" i="16" s="1"/>
  <c r="Q1861" i="16"/>
  <c r="F1861" i="16" s="1"/>
  <c r="Q1862" i="16"/>
  <c r="Q1863" i="16"/>
  <c r="F1863" i="16" s="1"/>
  <c r="Q1864" i="16"/>
  <c r="Q1865" i="16"/>
  <c r="E1865" i="16" s="1"/>
  <c r="Q1866" i="16"/>
  <c r="Q1867" i="16"/>
  <c r="F1867" i="16" s="1"/>
  <c r="Q1868" i="16"/>
  <c r="Q1869" i="16"/>
  <c r="F1869" i="16" s="1"/>
  <c r="Q1870" i="16"/>
  <c r="Q1871" i="16"/>
  <c r="Q1872" i="16"/>
  <c r="F1872" i="16" s="1"/>
  <c r="E1872" i="16"/>
  <c r="Q1873" i="16"/>
  <c r="Q1874" i="16"/>
  <c r="Q1875" i="16"/>
  <c r="Q1876" i="16"/>
  <c r="D1876" i="16" s="1"/>
  <c r="Q1877" i="16"/>
  <c r="Q1878" i="16"/>
  <c r="Q1879" i="16"/>
  <c r="F1879" i="16" s="1"/>
  <c r="Q1880" i="16"/>
  <c r="Q1881" i="16"/>
  <c r="Q1882" i="16"/>
  <c r="Q1883" i="16"/>
  <c r="F1883" i="16"/>
  <c r="Q1884" i="16"/>
  <c r="E1884" i="16" s="1"/>
  <c r="Q1885" i="16"/>
  <c r="Q1886" i="16"/>
  <c r="Q1887" i="16"/>
  <c r="Q1888" i="16"/>
  <c r="Q1889" i="16"/>
  <c r="E1889" i="16" s="1"/>
  <c r="Q1890" i="16"/>
  <c r="Q1891" i="16"/>
  <c r="Q1892" i="16"/>
  <c r="Q1893" i="16"/>
  <c r="E1893" i="16" s="1"/>
  <c r="Q1894" i="16"/>
  <c r="Q1895" i="16"/>
  <c r="F1895" i="16" s="1"/>
  <c r="Q1896" i="16"/>
  <c r="Q1897" i="16"/>
  <c r="F1897" i="16" s="1"/>
  <c r="E1897" i="16"/>
  <c r="Q1898" i="16"/>
  <c r="Q1899" i="16"/>
  <c r="F1899" i="16" s="1"/>
  <c r="Q1900" i="16"/>
  <c r="D1900" i="16" s="1"/>
  <c r="Q1901" i="16"/>
  <c r="Q1902" i="16"/>
  <c r="F1902" i="16" s="1"/>
  <c r="Q1903" i="16"/>
  <c r="Q1904" i="16"/>
  <c r="E1904" i="16"/>
  <c r="Q1905" i="16"/>
  <c r="Q1906" i="16"/>
  <c r="Q1907" i="16"/>
  <c r="Q1908" i="16"/>
  <c r="Q1909" i="16"/>
  <c r="Q1910" i="16"/>
  <c r="Q1911" i="16"/>
  <c r="F1911" i="16" s="1"/>
  <c r="Q1912" i="16"/>
  <c r="Q1913" i="16"/>
  <c r="Q1914" i="16"/>
  <c r="Q1915" i="16"/>
  <c r="F1915" i="16"/>
  <c r="Q1916" i="16"/>
  <c r="E1916" i="16"/>
  <c r="Q1917" i="16"/>
  <c r="D1917" i="16" s="1"/>
  <c r="Q1918" i="16"/>
  <c r="E1918" i="16" s="1"/>
  <c r="Q1919" i="16"/>
  <c r="Q1920" i="16"/>
  <c r="Q1921" i="16"/>
  <c r="Q1922" i="16"/>
  <c r="Q1923" i="16"/>
  <c r="Q1924" i="16"/>
  <c r="Q1925" i="16"/>
  <c r="E1925" i="16"/>
  <c r="Q1926" i="16"/>
  <c r="Q1927" i="16"/>
  <c r="F1927" i="16" s="1"/>
  <c r="Q1928" i="16"/>
  <c r="Q1929" i="16"/>
  <c r="Q1930" i="16"/>
  <c r="Q1931" i="16"/>
  <c r="F1931" i="16" s="1"/>
  <c r="Q1932" i="16"/>
  <c r="Q1933" i="16"/>
  <c r="F1933" i="16" s="1"/>
  <c r="Q1934" i="16"/>
  <c r="F1934" i="16" s="1"/>
  <c r="Q1935" i="16"/>
  <c r="Q1936" i="16"/>
  <c r="Q1937" i="16"/>
  <c r="Q1938" i="16"/>
  <c r="Q1939" i="16"/>
  <c r="Q1940" i="16"/>
  <c r="E1940" i="16" s="1"/>
  <c r="Q1941" i="16"/>
  <c r="Q1942" i="16"/>
  <c r="Q1943" i="16"/>
  <c r="F1943" i="16"/>
  <c r="Q1944" i="16"/>
  <c r="Q1945" i="16"/>
  <c r="Q1946" i="16"/>
  <c r="F1946" i="16" s="1"/>
  <c r="Q1947" i="16"/>
  <c r="F1947" i="16"/>
  <c r="Q1948" i="16"/>
  <c r="D1948" i="16"/>
  <c r="Q1949" i="16"/>
  <c r="E1949" i="16"/>
  <c r="Q1950" i="16"/>
  <c r="D1950" i="16"/>
  <c r="Q1951" i="16"/>
  <c r="Q1952" i="16"/>
  <c r="F1952" i="16" s="1"/>
  <c r="Q1953" i="16"/>
  <c r="Q1954" i="16"/>
  <c r="E1954" i="16" s="1"/>
  <c r="Q1955" i="16"/>
  <c r="Q1956" i="16"/>
  <c r="Q1957" i="16"/>
  <c r="Q1958" i="16"/>
  <c r="Q1959" i="16"/>
  <c r="F1959" i="16"/>
  <c r="Q1960" i="16"/>
  <c r="E1960" i="16"/>
  <c r="Q1961" i="16"/>
  <c r="F1961" i="16" s="1"/>
  <c r="Q1962" i="16"/>
  <c r="Q1963" i="16"/>
  <c r="F1963" i="16" s="1"/>
  <c r="Q1964" i="16"/>
  <c r="Q1965" i="16"/>
  <c r="Q1966" i="16"/>
  <c r="Q1967" i="16"/>
  <c r="Q1968" i="16"/>
  <c r="E1968" i="16" s="1"/>
  <c r="Q1969" i="16"/>
  <c r="Q1970" i="16"/>
  <c r="Q1971" i="16"/>
  <c r="Q1972" i="16"/>
  <c r="E1972" i="16" s="1"/>
  <c r="Q1973" i="16"/>
  <c r="Q1974" i="16"/>
  <c r="Q1975" i="16"/>
  <c r="F1975" i="16" s="1"/>
  <c r="Q1976" i="16"/>
  <c r="Q1977" i="16"/>
  <c r="F1977" i="16" s="1"/>
  <c r="Q1978" i="16"/>
  <c r="Q1979" i="16"/>
  <c r="F1979" i="16" s="1"/>
  <c r="Q1980" i="16"/>
  <c r="E1980" i="16" s="1"/>
  <c r="Q1981" i="16"/>
  <c r="Q1982" i="16"/>
  <c r="D1982" i="16" s="1"/>
  <c r="Q1983" i="16"/>
  <c r="Q1984" i="16"/>
  <c r="Q1985" i="16"/>
  <c r="Q1986" i="16"/>
  <c r="Q1987" i="16"/>
  <c r="Q1988" i="16"/>
  <c r="E1988" i="16" s="1"/>
  <c r="Q1989" i="16"/>
  <c r="F1989" i="16" s="1"/>
  <c r="Q1990" i="16"/>
  <c r="Q1991" i="16"/>
  <c r="F1991" i="16" s="1"/>
  <c r="Q1992" i="16"/>
  <c r="F1992" i="16" s="1"/>
  <c r="Q1993" i="16"/>
  <c r="Q1994" i="16"/>
  <c r="Q1995" i="16"/>
  <c r="Q1996" i="16"/>
  <c r="Q1997" i="16"/>
  <c r="E1997" i="16" s="1"/>
  <c r="Q1998" i="16"/>
  <c r="Q1999" i="16"/>
  <c r="F1999" i="16" s="1"/>
  <c r="Q2000" i="16"/>
  <c r="D2000" i="16" s="1"/>
  <c r="Q2001" i="16"/>
  <c r="F2001" i="16" s="1"/>
  <c r="Q2002" i="16"/>
  <c r="Q2003" i="16"/>
  <c r="D2003" i="16" s="1"/>
  <c r="Q2004" i="16"/>
  <c r="D2004" i="16" s="1"/>
  <c r="E2004" i="16"/>
  <c r="Q2005" i="16"/>
  <c r="Q2006" i="16"/>
  <c r="Q2007" i="16"/>
  <c r="F2007" i="16"/>
  <c r="Q2008" i="16"/>
  <c r="Q2009" i="16"/>
  <c r="Q2010" i="16"/>
  <c r="Q2011" i="16"/>
  <c r="E2011" i="16" s="1"/>
  <c r="Q2012" i="16"/>
  <c r="Q2013" i="16"/>
  <c r="E2013" i="16"/>
  <c r="Q2014" i="16"/>
  <c r="Q2015" i="16"/>
  <c r="F2015" i="16" s="1"/>
  <c r="Q2016" i="16"/>
  <c r="Q2017" i="16"/>
  <c r="E2017" i="16" s="1"/>
  <c r="Q2018" i="16"/>
  <c r="Q2019" i="16"/>
  <c r="D2019" i="16" s="1"/>
  <c r="Q2020" i="16"/>
  <c r="Q2021" i="16"/>
  <c r="E2021" i="16"/>
  <c r="Q2022" i="16"/>
  <c r="Q2023" i="16"/>
  <c r="F2023" i="16" s="1"/>
  <c r="Q2024" i="16"/>
  <c r="D2024" i="16" s="1"/>
  <c r="Q2025" i="16"/>
  <c r="Q2026" i="16"/>
  <c r="Q2027" i="16"/>
  <c r="Q2028" i="16"/>
  <c r="F2028" i="16" s="1"/>
  <c r="Q2029" i="16"/>
  <c r="Q2030" i="16"/>
  <c r="Q2031" i="16"/>
  <c r="F2031" i="16"/>
  <c r="Q2032" i="16"/>
  <c r="D2032" i="16" s="1"/>
  <c r="Q2033" i="16"/>
  <c r="E2033" i="16" s="1"/>
  <c r="Q2034" i="16"/>
  <c r="D2034" i="16" s="1"/>
  <c r="Q2035" i="16"/>
  <c r="D2035" i="16" s="1"/>
  <c r="Q2036" i="16"/>
  <c r="Q2037" i="16"/>
  <c r="Q2038" i="16"/>
  <c r="E2038" i="16" s="1"/>
  <c r="Q2039" i="16"/>
  <c r="F2039" i="16" s="1"/>
  <c r="Q2040" i="16"/>
  <c r="Q2041" i="16"/>
  <c r="E2041" i="16" s="1"/>
  <c r="Q2042" i="16"/>
  <c r="F2042" i="16" s="1"/>
  <c r="Q2043" i="16"/>
  <c r="Q2044" i="16"/>
  <c r="F2044" i="16" s="1"/>
  <c r="Q2045" i="16"/>
  <c r="F2045" i="16" s="1"/>
  <c r="Q2046" i="16"/>
  <c r="D2046" i="16" s="1"/>
  <c r="Q2047" i="16"/>
  <c r="F2047" i="16" s="1"/>
  <c r="Q2048" i="16"/>
  <c r="D2048" i="16" s="1"/>
  <c r="Q2049" i="16"/>
  <c r="E2049" i="16" s="1"/>
  <c r="Q2050" i="16"/>
  <c r="D2050" i="16" s="1"/>
  <c r="Q2051" i="16"/>
  <c r="D2051" i="16" s="1"/>
  <c r="Q2052" i="16"/>
  <c r="E2052" i="16" s="1"/>
  <c r="Q2053" i="16"/>
  <c r="E2053" i="16" s="1"/>
  <c r="Q2054" i="16"/>
  <c r="F2054" i="16" s="1"/>
  <c r="Q2055" i="16"/>
  <c r="F2055" i="16" s="1"/>
  <c r="Q2056" i="16"/>
  <c r="F2056" i="16" s="1"/>
  <c r="Q2057" i="16"/>
  <c r="E2057" i="16" s="1"/>
  <c r="Q2058" i="16"/>
  <c r="D2058" i="16" s="1"/>
  <c r="Q2059" i="16"/>
  <c r="Q2060" i="16"/>
  <c r="Q2061" i="16"/>
  <c r="Q2062" i="16"/>
  <c r="E2062" i="16" s="1"/>
  <c r="Q2063" i="16"/>
  <c r="Q2064" i="16"/>
  <c r="F2064" i="16" s="1"/>
  <c r="Q2065" i="16"/>
  <c r="Q2066" i="16"/>
  <c r="E2066" i="16" s="1"/>
  <c r="Q2067" i="16"/>
  <c r="Q2068" i="16"/>
  <c r="Q2069" i="16"/>
  <c r="E2069" i="16" s="1"/>
  <c r="Q2070" i="16"/>
  <c r="F2070" i="16" s="1"/>
  <c r="Q2071" i="16"/>
  <c r="Q2072" i="16"/>
  <c r="F2072" i="16" s="1"/>
  <c r="Q2073" i="16"/>
  <c r="Q2074" i="16"/>
  <c r="F2074" i="16" s="1"/>
  <c r="Q2075" i="16"/>
  <c r="Q2076" i="16"/>
  <c r="Q2077" i="16"/>
  <c r="E2077" i="16"/>
  <c r="Q2078" i="16"/>
  <c r="E2078" i="16"/>
  <c r="Q2079" i="16"/>
  <c r="Q2080" i="16"/>
  <c r="E2080" i="16" s="1"/>
  <c r="Q2081" i="16"/>
  <c r="E2081" i="16"/>
  <c r="Q2082" i="16"/>
  <c r="Q2083" i="16"/>
  <c r="D2083" i="16" s="1"/>
  <c r="Q2084" i="16"/>
  <c r="Q2085" i="16"/>
  <c r="Q2086" i="16"/>
  <c r="Q2087" i="16"/>
  <c r="F2087" i="16" s="1"/>
  <c r="Q2088" i="16"/>
  <c r="E2088" i="16" s="1"/>
  <c r="Q2089" i="16"/>
  <c r="D2089" i="16" s="1"/>
  <c r="Q2090" i="16"/>
  <c r="Q2091" i="16"/>
  <c r="F2091" i="16" s="1"/>
  <c r="Q2092" i="16"/>
  <c r="Q2093" i="16"/>
  <c r="F2093" i="16" s="1"/>
  <c r="Q2094" i="16"/>
  <c r="Q2095" i="16"/>
  <c r="Q2096" i="16"/>
  <c r="Q2097" i="16"/>
  <c r="Q2098" i="16"/>
  <c r="Q2099" i="16"/>
  <c r="Q2100" i="16"/>
  <c r="Q2101" i="16"/>
  <c r="Q2102" i="16"/>
  <c r="Q2103" i="16"/>
  <c r="Q2104" i="16"/>
  <c r="Q2105" i="16"/>
  <c r="D2105" i="16" s="1"/>
  <c r="Q2106" i="16"/>
  <c r="Q2107" i="16"/>
  <c r="Q2108" i="16"/>
  <c r="Q2109" i="16"/>
  <c r="Q2110" i="16"/>
  <c r="E2110" i="16" s="1"/>
  <c r="Q2111" i="16"/>
  <c r="Q2112" i="16"/>
  <c r="Q2113" i="16"/>
  <c r="E2113" i="16" s="1"/>
  <c r="Q2114" i="16"/>
  <c r="Q2115" i="16"/>
  <c r="Q2116" i="16"/>
  <c r="Q2117" i="16"/>
  <c r="D2117" i="16" s="1"/>
  <c r="E2117" i="16"/>
  <c r="Q2118" i="16"/>
  <c r="Q2119" i="16"/>
  <c r="F2119" i="16" s="1"/>
  <c r="Q2120" i="16"/>
  <c r="Q2121" i="16"/>
  <c r="E2121" i="16" s="1"/>
  <c r="Q2122" i="16"/>
  <c r="Q2123" i="16"/>
  <c r="Q2124" i="16"/>
  <c r="Q2125" i="16"/>
  <c r="E2125" i="16" s="1"/>
  <c r="Q2126" i="16"/>
  <c r="Q2127" i="16"/>
  <c r="Q2128" i="16"/>
  <c r="Q2129" i="16"/>
  <c r="E2129" i="16" s="1"/>
  <c r="Q2130" i="16"/>
  <c r="Q2131" i="16"/>
  <c r="Q2132" i="16"/>
  <c r="Q2133" i="16"/>
  <c r="Q2134" i="16"/>
  <c r="Q2135" i="16"/>
  <c r="Q2136" i="16"/>
  <c r="Q2137" i="16"/>
  <c r="Q2138" i="16"/>
  <c r="Q2139" i="16"/>
  <c r="Q2140" i="16"/>
  <c r="Q2141" i="16"/>
  <c r="E2141" i="16" s="1"/>
  <c r="Q2142" i="16"/>
  <c r="E2142" i="16" s="1"/>
  <c r="Q2143" i="16"/>
  <c r="Q2144" i="16"/>
  <c r="D2144" i="16" s="1"/>
  <c r="Q2145" i="16"/>
  <c r="D2145" i="16" s="1"/>
  <c r="Q2146" i="16"/>
  <c r="Q2147" i="16"/>
  <c r="Q2148" i="16"/>
  <c r="F2148" i="16" s="1"/>
  <c r="Q2149" i="16"/>
  <c r="E2149" i="16" s="1"/>
  <c r="Q2150" i="16"/>
  <c r="Q2151" i="16"/>
  <c r="F2151" i="16" s="1"/>
  <c r="Q2152" i="16"/>
  <c r="Q2153" i="16"/>
  <c r="Q2154" i="16"/>
  <c r="Q2155" i="16"/>
  <c r="F2155" i="16"/>
  <c r="Q2156" i="16"/>
  <c r="Q2157" i="16"/>
  <c r="Q2158" i="16"/>
  <c r="F2158" i="16" s="1"/>
  <c r="Q2159" i="16"/>
  <c r="F2159" i="16" s="1"/>
  <c r="Q2160" i="16"/>
  <c r="E2160" i="16" s="1"/>
  <c r="Q2161" i="16"/>
  <c r="Q2162" i="16"/>
  <c r="Q2163" i="16"/>
  <c r="E2163" i="16" s="1"/>
  <c r="Q2164" i="16"/>
  <c r="E2164" i="16" s="1"/>
  <c r="Q2165" i="16"/>
  <c r="Q2166" i="16"/>
  <c r="Q2167" i="16"/>
  <c r="D2167" i="16" s="1"/>
  <c r="Q2168" i="16"/>
  <c r="E2168" i="16" s="1"/>
  <c r="Q2169" i="16"/>
  <c r="F2169" i="16" s="1"/>
  <c r="Q2170" i="16"/>
  <c r="Q2171" i="16"/>
  <c r="Q2172" i="16"/>
  <c r="Q2173" i="16"/>
  <c r="F2173" i="16" s="1"/>
  <c r="Q2174" i="16"/>
  <c r="E2174" i="16" s="1"/>
  <c r="Q2175" i="16"/>
  <c r="F2175" i="16" s="1"/>
  <c r="Q2176" i="16"/>
  <c r="Q2177" i="16"/>
  <c r="E2177" i="16" s="1"/>
  <c r="Q2178" i="16"/>
  <c r="Q2179" i="16"/>
  <c r="E2179" i="16" s="1"/>
  <c r="Q2180" i="16"/>
  <c r="Q2181" i="16"/>
  <c r="Q2182" i="16"/>
  <c r="Q2183" i="16"/>
  <c r="F2183" i="16" s="1"/>
  <c r="Q2184" i="16"/>
  <c r="Q2185" i="16"/>
  <c r="Q2186" i="16"/>
  <c r="Q2187" i="16"/>
  <c r="E2187" i="16" s="1"/>
  <c r="Q2188" i="16"/>
  <c r="Q2189" i="16"/>
  <c r="Q2190" i="16"/>
  <c r="F2190" i="16" s="1"/>
  <c r="Q2191" i="16"/>
  <c r="E2191" i="16" s="1"/>
  <c r="Q2192" i="16"/>
  <c r="F2192" i="16" s="1"/>
  <c r="E2192" i="16"/>
  <c r="Q2193" i="16"/>
  <c r="D2193" i="16" s="1"/>
  <c r="Q2194" i="16"/>
  <c r="Q2195" i="16"/>
  <c r="D2195" i="16" s="1"/>
  <c r="Q2196" i="16"/>
  <c r="E2196" i="16" s="1"/>
  <c r="Q2197" i="16"/>
  <c r="Q2198" i="16"/>
  <c r="Q2199" i="16"/>
  <c r="F2199" i="16" s="1"/>
  <c r="Q2200" i="16"/>
  <c r="Q2201" i="16"/>
  <c r="Q2202" i="16"/>
  <c r="Q2203" i="16"/>
  <c r="Q2204" i="16"/>
  <c r="Q2205" i="16"/>
  <c r="Q2206" i="16"/>
  <c r="Q2207" i="16"/>
  <c r="D2207" i="16" s="1"/>
  <c r="Q2208" i="16"/>
  <c r="Q2209" i="16"/>
  <c r="Q2210" i="16"/>
  <c r="Q2211" i="16"/>
  <c r="E2211" i="16" s="1"/>
  <c r="Q2212" i="16"/>
  <c r="Q2213" i="16"/>
  <c r="E2213" i="16"/>
  <c r="Q2214" i="16"/>
  <c r="Q2215" i="16"/>
  <c r="F2215" i="16" s="1"/>
  <c r="Q2216" i="16"/>
  <c r="E2216" i="16" s="1"/>
  <c r="Q2217" i="16"/>
  <c r="E2217" i="16" s="1"/>
  <c r="Q2218" i="16"/>
  <c r="Q2219" i="16"/>
  <c r="F2219" i="16" s="1"/>
  <c r="Q2220" i="16"/>
  <c r="Q2221" i="16"/>
  <c r="E2221" i="16" s="1"/>
  <c r="Q2222" i="16"/>
  <c r="F2222" i="16" s="1"/>
  <c r="Q2223" i="16"/>
  <c r="D2223" i="16" s="1"/>
  <c r="Q2224" i="16"/>
  <c r="Q2225" i="16"/>
  <c r="E2225" i="16" s="1"/>
  <c r="Q2226" i="16"/>
  <c r="Q2227" i="16"/>
  <c r="F2227" i="16" s="1"/>
  <c r="Q2228" i="16"/>
  <c r="Q2229" i="16"/>
  <c r="E2229" i="16" s="1"/>
  <c r="Q2230" i="16"/>
  <c r="Q2231" i="16"/>
  <c r="F2231" i="16" s="1"/>
  <c r="Q2232" i="16"/>
  <c r="Q2233" i="16"/>
  <c r="Q2234" i="16"/>
  <c r="Q2235" i="16"/>
  <c r="E2235" i="16" s="1"/>
  <c r="Q2236" i="16"/>
  <c r="F2236" i="16"/>
  <c r="Q2237" i="16"/>
  <c r="Q2238" i="16"/>
  <c r="Q2239" i="16"/>
  <c r="D2239" i="16"/>
  <c r="Q2240" i="16"/>
  <c r="Q2241" i="16"/>
  <c r="E2241" i="16" s="1"/>
  <c r="Q2242" i="16"/>
  <c r="E2242" i="16" s="1"/>
  <c r="Q2243" i="16"/>
  <c r="F2243" i="16" s="1"/>
  <c r="Q2244" i="16"/>
  <c r="Q2245" i="16"/>
  <c r="Q2246" i="16"/>
  <c r="Q2247" i="16"/>
  <c r="Q2248" i="16"/>
  <c r="E2248" i="16" s="1"/>
  <c r="Q2249" i="16"/>
  <c r="E2249" i="16" s="1"/>
  <c r="Q2250" i="16"/>
  <c r="Q2251" i="16"/>
  <c r="Q2252" i="16"/>
  <c r="Q2253" i="16"/>
  <c r="E2253" i="16" s="1"/>
  <c r="Q2254" i="16"/>
  <c r="F2254" i="16" s="1"/>
  <c r="Q2255" i="16"/>
  <c r="Q2256" i="16"/>
  <c r="F2256" i="16"/>
  <c r="Q2257" i="16"/>
  <c r="E2257" i="16" s="1"/>
  <c r="Q2258" i="16"/>
  <c r="Q2259" i="16"/>
  <c r="E2259" i="16" s="1"/>
  <c r="Q2260" i="16"/>
  <c r="Q2261" i="16"/>
  <c r="Q2262" i="16"/>
  <c r="Q2263" i="16"/>
  <c r="D2263" i="16"/>
  <c r="Q2264" i="16"/>
  <c r="Q2265" i="16"/>
  <c r="E2265" i="16" s="1"/>
  <c r="Q2266" i="16"/>
  <c r="Q2267" i="16"/>
  <c r="F2267" i="16" s="1"/>
  <c r="Q2268" i="16"/>
  <c r="Q2269" i="16"/>
  <c r="Q2270" i="16"/>
  <c r="Q2271" i="16"/>
  <c r="F2271" i="16" s="1"/>
  <c r="Q2272" i="16"/>
  <c r="F2272" i="16" s="1"/>
  <c r="Q2273" i="16"/>
  <c r="D2273" i="16" s="1"/>
  <c r="E2273" i="16"/>
  <c r="Q2274" i="16"/>
  <c r="Q2275" i="16"/>
  <c r="E2275" i="16" s="1"/>
  <c r="Q2276" i="16"/>
  <c r="Q2277" i="16"/>
  <c r="Q2278" i="16"/>
  <c r="Q2279" i="16"/>
  <c r="F2279" i="16" s="1"/>
  <c r="Q2280" i="16"/>
  <c r="F2280" i="16" s="1"/>
  <c r="E2280" i="16"/>
  <c r="Q2281" i="16"/>
  <c r="E2281" i="16" s="1"/>
  <c r="Q2282" i="16"/>
  <c r="Q2283" i="16"/>
  <c r="F2283" i="16" s="1"/>
  <c r="Q2284" i="16"/>
  <c r="F2284" i="16" s="1"/>
  <c r="Q2285" i="16"/>
  <c r="E2285" i="16"/>
  <c r="Q2286" i="16"/>
  <c r="Q2287" i="16"/>
  <c r="D2287" i="16" s="1"/>
  <c r="Q2288" i="16"/>
  <c r="F2288" i="16" s="1"/>
  <c r="Q2289" i="16"/>
  <c r="Q2290" i="16"/>
  <c r="Q2291" i="16"/>
  <c r="F2291" i="16" s="1"/>
  <c r="Q2292" i="16"/>
  <c r="D2292" i="16" s="1"/>
  <c r="Q2293" i="16"/>
  <c r="Q2294" i="16"/>
  <c r="Q2295" i="16"/>
  <c r="F2295" i="16" s="1"/>
  <c r="Q2296" i="16"/>
  <c r="Q2297" i="16"/>
  <c r="E2297" i="16" s="1"/>
  <c r="Q2298" i="16"/>
  <c r="Q2299" i="16"/>
  <c r="E2299" i="16" s="1"/>
  <c r="Q2300" i="16"/>
  <c r="E2300" i="16" s="1"/>
  <c r="D2300" i="16"/>
  <c r="Q2301" i="16"/>
  <c r="E2301" i="16" s="1"/>
  <c r="Q2302" i="16"/>
  <c r="Q2303" i="16"/>
  <c r="D2303" i="16" s="1"/>
  <c r="Q2304" i="16"/>
  <c r="E2304" i="16" s="1"/>
  <c r="Q2305" i="16"/>
  <c r="Q2306" i="16"/>
  <c r="Q2307" i="16"/>
  <c r="F2307" i="16" s="1"/>
  <c r="Q2308" i="16"/>
  <c r="Q2309" i="16"/>
  <c r="E2309" i="16"/>
  <c r="Q2310" i="16"/>
  <c r="Q2311" i="16"/>
  <c r="F2311" i="16" s="1"/>
  <c r="Q2312" i="16"/>
  <c r="E2312" i="16" s="1"/>
  <c r="Q2313" i="16"/>
  <c r="E2313" i="16" s="1"/>
  <c r="Q2314" i="16"/>
  <c r="Q2315" i="16"/>
  <c r="Q2316" i="16"/>
  <c r="E2316" i="16"/>
  <c r="Q2317" i="16"/>
  <c r="E2317" i="16" s="1"/>
  <c r="Q2318" i="16"/>
  <c r="Q2319" i="16"/>
  <c r="F2319" i="16" s="1"/>
  <c r="Q2320" i="16"/>
  <c r="Q2321" i="16"/>
  <c r="Q2322" i="16"/>
  <c r="Q2323" i="16"/>
  <c r="E2323" i="16" s="1"/>
  <c r="Q2324" i="16"/>
  <c r="E2324" i="16" s="1"/>
  <c r="Q2325" i="16"/>
  <c r="E2325" i="16" s="1"/>
  <c r="Q2326" i="16"/>
  <c r="Q2327" i="16"/>
  <c r="D2327" i="16" s="1"/>
  <c r="Q2328" i="16"/>
  <c r="E2328" i="16" s="1"/>
  <c r="Q2329" i="16"/>
  <c r="Q2330" i="16"/>
  <c r="F2330" i="16" s="1"/>
  <c r="Q2331" i="16"/>
  <c r="F2331" i="16" s="1"/>
  <c r="Q2332" i="16"/>
  <c r="D2332" i="16" s="1"/>
  <c r="Q2333" i="16"/>
  <c r="Q2334" i="16"/>
  <c r="E2334" i="16" s="1"/>
  <c r="Q2335" i="16"/>
  <c r="F2335" i="16" s="1"/>
  <c r="Q2336" i="16"/>
  <c r="E2336" i="16" s="1"/>
  <c r="Q2337" i="16"/>
  <c r="E2337" i="16" s="1"/>
  <c r="Q2338" i="16"/>
  <c r="Q2339" i="16"/>
  <c r="F2339" i="16" s="1"/>
  <c r="Q2340" i="16"/>
  <c r="E2340" i="16" s="1"/>
  <c r="Q2341" i="16"/>
  <c r="F2341" i="16" s="1"/>
  <c r="E2341" i="16"/>
  <c r="Q2342" i="16"/>
  <c r="Q2343" i="16"/>
  <c r="F2343" i="16" s="1"/>
  <c r="Q2344" i="16"/>
  <c r="E2344" i="16" s="1"/>
  <c r="Q2345" i="16"/>
  <c r="Q2346" i="16"/>
  <c r="Q2347" i="16"/>
  <c r="Q2348" i="16"/>
  <c r="E2348" i="16" s="1"/>
  <c r="Q2349" i="16"/>
  <c r="F2349" i="16" s="1"/>
  <c r="Q2350" i="16"/>
  <c r="Q2351" i="16"/>
  <c r="D2351" i="16" s="1"/>
  <c r="Q2352" i="16"/>
  <c r="E2352" i="16"/>
  <c r="Q2353" i="16"/>
  <c r="F2353" i="16" s="1"/>
  <c r="Q2354" i="16"/>
  <c r="Q2355" i="16"/>
  <c r="Q2356" i="16"/>
  <c r="Q2357" i="16"/>
  <c r="D2357" i="16" s="1"/>
  <c r="Q2358" i="16"/>
  <c r="Q2359" i="16"/>
  <c r="E2359" i="16" s="1"/>
  <c r="D2359" i="16"/>
  <c r="Q2360" i="16"/>
  <c r="E2360" i="16" s="1"/>
  <c r="Q2361" i="16"/>
  <c r="F2361" i="16"/>
  <c r="Q2362" i="16"/>
  <c r="Q2363" i="16"/>
  <c r="F2363" i="16" s="1"/>
  <c r="Q2364" i="16"/>
  <c r="E2364" i="16" s="1"/>
  <c r="Q2365" i="16"/>
  <c r="F2365" i="16" s="1"/>
  <c r="Q2366" i="16"/>
  <c r="E2366" i="16" s="1"/>
  <c r="Q2367" i="16"/>
  <c r="D2367" i="16" s="1"/>
  <c r="Q2368" i="16"/>
  <c r="E2368" i="16" s="1"/>
  <c r="Q2369" i="16"/>
  <c r="E2369" i="16" s="1"/>
  <c r="Q2370" i="16"/>
  <c r="Q2371" i="16"/>
  <c r="F2371" i="16" s="1"/>
  <c r="Q2372" i="16"/>
  <c r="F2372" i="16" s="1"/>
  <c r="Q2373" i="16"/>
  <c r="E2373" i="16" s="1"/>
  <c r="Q2374" i="16"/>
  <c r="Q2375" i="16"/>
  <c r="Q2376" i="16"/>
  <c r="D2376" i="16" s="1"/>
  <c r="Q2377" i="16"/>
  <c r="E2377" i="16" s="1"/>
  <c r="Q2378" i="16"/>
  <c r="Q2379" i="16"/>
  <c r="Q2380" i="16"/>
  <c r="F2380" i="16" s="1"/>
  <c r="Q2381" i="16"/>
  <c r="E2381" i="16" s="1"/>
  <c r="Q2382" i="16"/>
  <c r="Q2383" i="16"/>
  <c r="Q2384" i="16"/>
  <c r="F2384" i="16"/>
  <c r="Q2385" i="16"/>
  <c r="E2385" i="16" s="1"/>
  <c r="Q2386" i="16"/>
  <c r="Q2387" i="16"/>
  <c r="Q2388" i="16"/>
  <c r="D2388" i="16" s="1"/>
  <c r="Q2389" i="16"/>
  <c r="E2389" i="16" s="1"/>
  <c r="Q2390" i="16"/>
  <c r="Q2391" i="16"/>
  <c r="Q2392" i="16"/>
  <c r="D2392" i="16" s="1"/>
  <c r="Q2393" i="16"/>
  <c r="E2393" i="16" s="1"/>
  <c r="Q2394" i="16"/>
  <c r="Q2395" i="16"/>
  <c r="D2395" i="16"/>
  <c r="Q2396" i="16"/>
  <c r="F2396" i="16" s="1"/>
  <c r="Q2397" i="16"/>
  <c r="E2397" i="16" s="1"/>
  <c r="Q2398" i="16"/>
  <c r="E2398" i="16" s="1"/>
  <c r="Q2399" i="16"/>
  <c r="F2399" i="16"/>
  <c r="Q2400" i="16"/>
  <c r="E2400" i="16" s="1"/>
  <c r="Q2401" i="16"/>
  <c r="E2401" i="16" s="1"/>
  <c r="Q2402" i="16"/>
  <c r="Q2403" i="16"/>
  <c r="Q2404" i="16"/>
  <c r="D2404" i="16" s="1"/>
  <c r="Q2405" i="16"/>
  <c r="E2405" i="16" s="1"/>
  <c r="Q2406" i="16"/>
  <c r="F2406" i="16" s="1"/>
  <c r="Q2407" i="16"/>
  <c r="Q2408" i="16"/>
  <c r="D2408" i="16"/>
  <c r="Q2409" i="16"/>
  <c r="E2409" i="16" s="1"/>
  <c r="Q2410" i="16"/>
  <c r="Q2411" i="16"/>
  <c r="Q2412" i="16"/>
  <c r="F2412" i="16" s="1"/>
  <c r="Q2413" i="16"/>
  <c r="E2413" i="16"/>
  <c r="Q2414" i="16"/>
  <c r="F2414" i="16" s="1"/>
  <c r="Q2415" i="16"/>
  <c r="Q2416" i="16"/>
  <c r="E2416" i="16" s="1"/>
  <c r="Q2417" i="16"/>
  <c r="Q2418" i="16"/>
  <c r="Q2419" i="16"/>
  <c r="D2419" i="16"/>
  <c r="Q2420" i="16"/>
  <c r="Q2421" i="16"/>
  <c r="F2421" i="16" s="1"/>
  <c r="Q2422" i="16"/>
  <c r="D2422" i="16" s="1"/>
  <c r="Q2423" i="16"/>
  <c r="F2423" i="16" s="1"/>
  <c r="Q2424" i="16"/>
  <c r="E2424" i="16" s="1"/>
  <c r="Q2425" i="16"/>
  <c r="F2425" i="16" s="1"/>
  <c r="Q2426" i="16"/>
  <c r="D2426" i="16" s="1"/>
  <c r="Q2427" i="16"/>
  <c r="D2427" i="16" s="1"/>
  <c r="Q2428" i="16"/>
  <c r="E2428" i="16"/>
  <c r="Q2429" i="16"/>
  <c r="E2429" i="16" s="1"/>
  <c r="Q2430" i="16"/>
  <c r="E2430" i="16"/>
  <c r="Q2431" i="16"/>
  <c r="F2431" i="16" s="1"/>
  <c r="Q2432" i="16"/>
  <c r="E2432" i="16"/>
  <c r="Q2433" i="16"/>
  <c r="D2433" i="16" s="1"/>
  <c r="Q2434" i="16"/>
  <c r="Q2435" i="16"/>
  <c r="D2435" i="16" s="1"/>
  <c r="Q2436" i="16"/>
  <c r="E2436" i="16" s="1"/>
  <c r="Q2437" i="16"/>
  <c r="D2437" i="16" s="1"/>
  <c r="Q2438" i="16"/>
  <c r="Q2439" i="16"/>
  <c r="D2439" i="16" s="1"/>
  <c r="Q2440" i="16"/>
  <c r="F2440" i="16" s="1"/>
  <c r="Q2441" i="16"/>
  <c r="E2441" i="16" s="1"/>
  <c r="Q2442" i="16"/>
  <c r="Q2443" i="16"/>
  <c r="Q2444" i="16"/>
  <c r="Q2445" i="16"/>
  <c r="E2445" i="16" s="1"/>
  <c r="Q2446" i="16"/>
  <c r="F2446" i="16" s="1"/>
  <c r="Q2447" i="16"/>
  <c r="Q2448" i="16"/>
  <c r="E2448" i="16" s="1"/>
  <c r="Q2449" i="16"/>
  <c r="F2449" i="16" s="1"/>
  <c r="Q2450" i="16"/>
  <c r="Q2451" i="16"/>
  <c r="Q2452" i="16"/>
  <c r="E2452" i="16"/>
  <c r="Q2453" i="16"/>
  <c r="E2453" i="16" s="1"/>
  <c r="Q2454" i="16"/>
  <c r="Q2455" i="16"/>
  <c r="Q2456" i="16"/>
  <c r="E2456" i="16" s="1"/>
  <c r="Q2457" i="16"/>
  <c r="D2457" i="16"/>
  <c r="Q2458" i="16"/>
  <c r="Q2459" i="16"/>
  <c r="Q2460" i="16"/>
  <c r="E2460" i="16"/>
  <c r="Q2461" i="16"/>
  <c r="E2461" i="16" s="1"/>
  <c r="Q2462" i="16"/>
  <c r="Q2463" i="16"/>
  <c r="D2463" i="16" s="1"/>
  <c r="Q2464" i="16"/>
  <c r="Q2465" i="16"/>
  <c r="D2465" i="16" s="1"/>
  <c r="Q2466" i="16"/>
  <c r="Q2467" i="16"/>
  <c r="F2467" i="16"/>
  <c r="Q2468" i="16"/>
  <c r="E2468" i="16" s="1"/>
  <c r="Q2469" i="16"/>
  <c r="E2469" i="16"/>
  <c r="Q2470" i="16"/>
  <c r="Q2471" i="16"/>
  <c r="Q2472" i="16"/>
  <c r="F2472" i="16"/>
  <c r="Q2473" i="16"/>
  <c r="Q2474" i="16"/>
  <c r="Q2475" i="16"/>
  <c r="E2475" i="16" s="1"/>
  <c r="Q2476" i="16"/>
  <c r="D2476" i="16" s="1"/>
  <c r="Q2477" i="16"/>
  <c r="E2477" i="16" s="1"/>
  <c r="Q2478" i="16"/>
  <c r="F2478" i="16" s="1"/>
  <c r="Q2479" i="16"/>
  <c r="Q2480" i="16"/>
  <c r="E2480" i="16" s="1"/>
  <c r="Q2481" i="16"/>
  <c r="E2481" i="16" s="1"/>
  <c r="Q2482" i="16"/>
  <c r="Q2483" i="16"/>
  <c r="Q2484" i="16"/>
  <c r="F2484" i="16" s="1"/>
  <c r="Q2485" i="16"/>
  <c r="E2485" i="16" s="1"/>
  <c r="Q2486" i="16"/>
  <c r="Q2487" i="16"/>
  <c r="Q2488" i="16"/>
  <c r="E2488" i="16" s="1"/>
  <c r="Q2489" i="16"/>
  <c r="E2489" i="16" s="1"/>
  <c r="Q2490" i="16"/>
  <c r="Q2491" i="16"/>
  <c r="Q2492" i="16"/>
  <c r="D2492" i="16"/>
  <c r="Q2493" i="16"/>
  <c r="E2493" i="16" s="1"/>
  <c r="Q2494" i="16"/>
  <c r="Q2495" i="16"/>
  <c r="D2495" i="16" s="1"/>
  <c r="Q2496" i="16"/>
  <c r="F2496" i="16" s="1"/>
  <c r="Q2497" i="16"/>
  <c r="E2497" i="16" s="1"/>
  <c r="Q2498" i="16"/>
  <c r="E2498" i="16" s="1"/>
  <c r="Q2499" i="16"/>
  <c r="F2499" i="16" s="1"/>
  <c r="Q2500" i="16"/>
  <c r="D2500" i="16" s="1"/>
  <c r="Q2501" i="16"/>
  <c r="F2501" i="16" s="1"/>
  <c r="Q2502" i="16"/>
  <c r="Q2503" i="16"/>
  <c r="F2503" i="16" s="1"/>
  <c r="Q2504" i="16"/>
  <c r="E2504" i="16" s="1"/>
  <c r="F2424" i="16"/>
  <c r="E2408" i="16"/>
  <c r="D2384" i="16"/>
  <c r="D2380" i="16"/>
  <c r="E2332" i="16"/>
  <c r="E2329" i="16"/>
  <c r="E2321" i="16"/>
  <c r="D2301" i="16"/>
  <c r="D2297" i="16"/>
  <c r="D2293" i="16"/>
  <c r="F2292" i="16"/>
  <c r="E2288" i="16"/>
  <c r="F2285" i="16"/>
  <c r="F2273" i="16"/>
  <c r="E2272" i="16"/>
  <c r="D2256" i="16"/>
  <c r="F2248" i="16"/>
  <c r="D2244" i="16"/>
  <c r="D2240" i="16"/>
  <c r="E2237" i="16"/>
  <c r="E2233" i="16"/>
  <c r="E2228" i="16"/>
  <c r="F2221" i="16"/>
  <c r="F2220" i="16"/>
  <c r="E2220" i="16"/>
  <c r="D2220" i="16"/>
  <c r="F2216" i="16"/>
  <c r="F2213" i="16"/>
  <c r="D2213" i="16"/>
  <c r="F2193" i="16"/>
  <c r="E2188" i="16"/>
  <c r="F2185" i="16"/>
  <c r="E2185" i="16"/>
  <c r="D2185" i="16"/>
  <c r="E2184" i="16"/>
  <c r="E2181" i="16"/>
  <c r="F2180" i="16"/>
  <c r="F2177" i="16"/>
  <c r="D2177" i="16"/>
  <c r="E2172" i="16"/>
  <c r="E2165" i="16"/>
  <c r="F2161" i="16"/>
  <c r="E2161" i="16"/>
  <c r="D2161" i="16"/>
  <c r="D2157" i="16"/>
  <c r="E2153" i="16"/>
  <c r="E2152" i="16"/>
  <c r="E2144" i="16"/>
  <c r="E2137" i="16"/>
  <c r="E2133" i="16"/>
  <c r="F2117" i="16"/>
  <c r="E2112" i="16"/>
  <c r="F2109" i="16"/>
  <c r="E2108" i="16"/>
  <c r="E2104" i="16"/>
  <c r="E2100" i="16"/>
  <c r="E2096" i="16"/>
  <c r="E2092" i="16"/>
  <c r="F2089" i="16"/>
  <c r="E2089" i="16"/>
  <c r="E2084" i="16"/>
  <c r="F2081" i="16"/>
  <c r="E2073" i="16"/>
  <c r="D2068" i="16"/>
  <c r="E2065" i="16"/>
  <c r="E2061" i="16"/>
  <c r="D2060" i="16"/>
  <c r="F2048" i="16"/>
  <c r="E2048" i="16"/>
  <c r="F2041" i="16"/>
  <c r="F2040" i="16"/>
  <c r="E2040" i="16"/>
  <c r="D2040" i="16"/>
  <c r="E2037" i="16"/>
  <c r="E2036" i="16"/>
  <c r="F2033" i="16"/>
  <c r="D2033" i="16"/>
  <c r="F2021" i="16"/>
  <c r="D2021" i="16"/>
  <c r="E2020" i="16"/>
  <c r="D2016" i="16"/>
  <c r="F2013" i="16"/>
  <c r="D2013" i="16"/>
  <c r="E2012" i="16"/>
  <c r="F2009" i="16"/>
  <c r="F2008" i="16"/>
  <c r="E2008" i="16"/>
  <c r="D2008" i="16"/>
  <c r="E2005" i="16"/>
  <c r="F2004" i="16"/>
  <c r="F2000" i="16"/>
  <c r="E2000" i="16"/>
  <c r="D1996" i="16"/>
  <c r="E1993" i="16"/>
  <c r="F1988" i="16"/>
  <c r="D1988" i="16"/>
  <c r="D1984" i="16"/>
  <c r="D1976" i="16"/>
  <c r="E1964" i="16"/>
  <c r="F1960" i="16"/>
  <c r="F1957" i="16"/>
  <c r="E1957" i="16"/>
  <c r="D1957" i="16"/>
  <c r="F1953" i="16"/>
  <c r="E1950" i="16"/>
  <c r="F1948" i="16"/>
  <c r="E1948" i="16"/>
  <c r="F1945" i="16"/>
  <c r="F1940" i="16"/>
  <c r="D1940" i="16"/>
  <c r="F1932" i="16"/>
  <c r="F1928" i="16"/>
  <c r="F1925" i="16"/>
  <c r="D1925" i="16"/>
  <c r="F1924" i="16"/>
  <c r="D1921" i="16"/>
  <c r="F1920" i="16"/>
  <c r="E1920" i="16"/>
  <c r="D1920" i="16"/>
  <c r="F1917" i="16"/>
  <c r="E1917" i="16"/>
  <c r="F1916" i="16"/>
  <c r="D1916" i="16"/>
  <c r="F1913" i="16"/>
  <c r="E1913" i="16"/>
  <c r="D1913" i="16"/>
  <c r="F1909" i="16"/>
  <c r="E1909" i="16"/>
  <c r="D1909" i="16"/>
  <c r="F1905" i="16"/>
  <c r="E1905" i="16"/>
  <c r="D1905" i="16"/>
  <c r="F1900" i="16"/>
  <c r="E1900" i="16"/>
  <c r="D1897" i="16"/>
  <c r="D1896" i="16"/>
  <c r="F1892" i="16"/>
  <c r="E1892" i="16"/>
  <c r="D1892" i="16"/>
  <c r="F1888" i="16"/>
  <c r="E1888" i="16"/>
  <c r="D1888" i="16"/>
  <c r="D1885" i="16"/>
  <c r="F1884" i="16"/>
  <c r="D1884" i="16"/>
  <c r="F1881" i="16"/>
  <c r="E1881" i="16"/>
  <c r="D1881" i="16"/>
  <c r="F1877" i="16"/>
  <c r="E1877" i="16"/>
  <c r="D1877" i="16"/>
  <c r="F1873" i="16"/>
  <c r="E1873" i="16"/>
  <c r="D1873" i="16"/>
  <c r="D1872" i="16"/>
  <c r="E1864" i="16"/>
  <c r="F1860" i="16"/>
  <c r="D1860" i="16"/>
  <c r="D1857" i="16"/>
  <c r="F1856" i="16"/>
  <c r="D1856" i="16"/>
  <c r="E1853" i="16"/>
  <c r="F1849" i="16"/>
  <c r="D1849" i="16"/>
  <c r="F1840" i="16"/>
  <c r="E1840" i="16"/>
  <c r="D1833" i="16"/>
  <c r="F1832" i="16"/>
  <c r="D1832" i="16"/>
  <c r="F1828" i="16"/>
  <c r="E1828" i="16"/>
  <c r="E1826" i="16"/>
  <c r="F1825" i="16"/>
  <c r="E1824" i="16"/>
  <c r="E1822" i="16"/>
  <c r="F1821" i="16"/>
  <c r="E1821" i="16"/>
  <c r="D1821" i="16"/>
  <c r="F1818" i="16"/>
  <c r="F1817" i="16"/>
  <c r="E1817" i="16"/>
  <c r="D1817" i="16"/>
  <c r="F1816" i="16"/>
  <c r="F1815" i="16"/>
  <c r="F1813" i="16"/>
  <c r="E1813" i="16"/>
  <c r="D1813" i="16"/>
  <c r="E1809" i="16"/>
  <c r="F1806" i="16"/>
  <c r="F1805" i="16"/>
  <c r="E1805" i="16"/>
  <c r="D1805" i="16"/>
  <c r="F1800" i="16"/>
  <c r="E1800" i="16"/>
  <c r="E1797" i="16"/>
  <c r="D1797" i="16"/>
  <c r="F1796" i="16"/>
  <c r="D1796" i="16"/>
  <c r="E1793" i="16"/>
  <c r="D1793" i="16"/>
  <c r="D1792" i="16"/>
  <c r="F1789" i="16"/>
  <c r="F1788" i="16"/>
  <c r="E1784" i="16"/>
  <c r="F1781" i="16"/>
  <c r="F1780" i="16"/>
  <c r="E1780" i="16"/>
  <c r="D1777" i="16"/>
  <c r="D1776" i="16"/>
  <c r="F1773" i="16"/>
  <c r="E1773" i="16"/>
  <c r="D1773" i="16"/>
  <c r="E1772" i="16"/>
  <c r="F1769" i="16"/>
  <c r="E1769" i="16"/>
  <c r="D1769" i="16"/>
  <c r="F1765" i="16"/>
  <c r="E1765" i="16"/>
  <c r="D1765" i="16"/>
  <c r="F1761" i="16"/>
  <c r="E1761" i="16"/>
  <c r="D1761" i="16"/>
  <c r="E1760" i="16"/>
  <c r="E1756" i="16"/>
  <c r="F1753" i="16"/>
  <c r="D1752" i="16"/>
  <c r="F1749" i="16"/>
  <c r="E1749" i="16"/>
  <c r="D1749" i="16"/>
  <c r="E1748" i="16"/>
  <c r="D1748" i="16"/>
  <c r="E1745" i="16"/>
  <c r="E1744" i="16"/>
  <c r="F1741" i="16"/>
  <c r="E1741" i="16"/>
  <c r="D1741" i="16"/>
  <c r="D1740" i="16"/>
  <c r="D1737" i="16"/>
  <c r="E1733" i="16"/>
  <c r="F1732" i="16"/>
  <c r="E1732" i="16"/>
  <c r="F1729" i="16"/>
  <c r="F1725" i="16"/>
  <c r="E1721" i="16"/>
  <c r="F1720" i="16"/>
  <c r="F1717" i="16"/>
  <c r="E1717" i="16"/>
  <c r="E1713" i="16"/>
  <c r="D1713" i="16"/>
  <c r="D1709" i="16"/>
  <c r="F1705" i="16"/>
  <c r="F1701" i="16"/>
  <c r="F1700" i="16"/>
  <c r="E1700" i="16"/>
  <c r="F1697" i="16"/>
  <c r="E1697" i="16"/>
  <c r="E1696" i="16"/>
  <c r="D1696" i="16"/>
  <c r="E1693" i="16"/>
  <c r="F1692" i="16"/>
  <c r="E1692" i="16"/>
  <c r="D1692" i="16"/>
  <c r="D1689" i="16"/>
  <c r="F1688" i="16"/>
  <c r="E1688" i="16"/>
  <c r="D1688" i="16"/>
  <c r="F1685" i="16"/>
  <c r="F1684" i="16"/>
  <c r="E1684" i="16"/>
  <c r="D1684" i="16"/>
  <c r="D1681" i="16"/>
  <c r="F1680" i="16"/>
  <c r="E1680" i="16"/>
  <c r="D1680" i="16"/>
  <c r="F1678" i="16"/>
  <c r="F1676" i="16"/>
  <c r="E1676" i="16"/>
  <c r="D1676" i="16"/>
  <c r="F1673" i="16"/>
  <c r="E1673" i="16"/>
  <c r="F1672" i="16"/>
  <c r="F1669" i="16"/>
  <c r="E1669" i="16"/>
  <c r="D1669" i="16"/>
  <c r="F1668" i="16"/>
  <c r="E1668" i="16"/>
  <c r="D1668" i="16"/>
  <c r="F1665" i="16"/>
  <c r="E1665" i="16"/>
  <c r="D1665" i="16"/>
  <c r="F1664" i="16"/>
  <c r="E1664" i="16"/>
  <c r="D1664" i="16"/>
  <c r="F1661" i="16"/>
  <c r="E1661" i="16"/>
  <c r="D1661" i="16"/>
  <c r="F1657" i="16"/>
  <c r="E1657" i="16"/>
  <c r="D1657" i="16"/>
  <c r="F1656" i="16"/>
  <c r="E1656" i="16"/>
  <c r="D1656" i="16"/>
  <c r="F1653" i="16"/>
  <c r="E1653" i="16"/>
  <c r="D1653" i="16"/>
  <c r="F1652" i="16"/>
  <c r="E1652" i="16"/>
  <c r="D1652" i="16"/>
  <c r="F1649" i="16"/>
  <c r="E1649" i="16"/>
  <c r="D1649" i="16"/>
  <c r="F1648" i="16"/>
  <c r="E1648" i="16"/>
  <c r="D1648" i="16"/>
  <c r="F1645" i="16"/>
  <c r="E1645" i="16"/>
  <c r="D1645" i="16"/>
  <c r="F1644" i="16"/>
  <c r="E1644" i="16"/>
  <c r="D1644" i="16"/>
  <c r="F1641" i="16"/>
  <c r="E1641" i="16"/>
  <c r="D1641" i="16"/>
  <c r="F1640" i="16"/>
  <c r="E1640" i="16"/>
  <c r="D1640" i="16"/>
  <c r="F1637" i="16"/>
  <c r="F1636" i="16"/>
  <c r="E1636" i="16"/>
  <c r="D1636" i="16"/>
  <c r="D1633" i="16"/>
  <c r="F1632" i="16"/>
  <c r="E1632" i="16"/>
  <c r="D1632" i="16"/>
  <c r="F1629" i="16"/>
  <c r="E1629" i="16"/>
  <c r="D1629" i="16"/>
  <c r="F1628" i="16"/>
  <c r="E1628" i="16"/>
  <c r="D1628" i="16"/>
  <c r="F1625" i="16"/>
  <c r="F1624" i="16"/>
  <c r="E1624" i="16"/>
  <c r="D1624" i="16"/>
  <c r="F1621" i="16"/>
  <c r="E1621" i="16"/>
  <c r="D1621" i="16"/>
  <c r="F1617" i="16"/>
  <c r="E1617" i="16"/>
  <c r="D1617" i="16"/>
  <c r="F1613" i="16"/>
  <c r="E1613" i="16"/>
  <c r="D1613" i="16"/>
  <c r="F1609" i="16"/>
  <c r="E1609" i="16"/>
  <c r="D1609" i="16"/>
  <c r="D1608" i="16"/>
  <c r="E1596" i="16"/>
  <c r="F1593" i="16"/>
  <c r="E1593" i="16"/>
  <c r="D1593" i="16"/>
  <c r="D1589" i="16"/>
  <c r="F1585" i="16"/>
  <c r="D1581" i="16"/>
  <c r="F1577" i="16"/>
  <c r="E1577" i="16"/>
  <c r="D1577" i="16"/>
  <c r="F1573" i="16"/>
  <c r="E1573" i="16"/>
  <c r="D1573" i="16"/>
  <c r="D1572" i="16"/>
  <c r="E1570" i="16"/>
  <c r="F1569" i="16"/>
  <c r="E1569" i="16"/>
  <c r="D1569" i="16"/>
  <c r="F1565" i="16"/>
  <c r="E1565" i="16"/>
  <c r="D1565" i="16"/>
  <c r="F1562" i="16"/>
  <c r="F1561" i="16"/>
  <c r="E1561" i="16"/>
  <c r="D1561" i="16"/>
  <c r="F1560" i="16"/>
  <c r="F1557" i="16"/>
  <c r="E1557" i="16"/>
  <c r="D1557" i="16"/>
  <c r="F1556" i="16"/>
  <c r="E1556" i="16"/>
  <c r="D1556" i="16"/>
  <c r="F1553" i="16"/>
  <c r="E1553" i="16"/>
  <c r="D1553" i="16"/>
  <c r="F1552" i="16"/>
  <c r="E1552" i="16"/>
  <c r="D1552" i="16"/>
  <c r="F1550" i="16"/>
  <c r="F1549" i="16"/>
  <c r="E1549" i="16"/>
  <c r="D1549" i="16"/>
  <c r="F1548" i="16"/>
  <c r="E1548" i="16"/>
  <c r="D1548" i="16"/>
  <c r="D1545" i="16"/>
  <c r="F1544" i="16"/>
  <c r="E1544" i="16"/>
  <c r="D1544" i="16"/>
  <c r="F1541" i="16"/>
  <c r="E1541" i="16"/>
  <c r="D1541" i="16"/>
  <c r="F1537" i="16"/>
  <c r="E1537" i="16"/>
  <c r="D1537" i="16"/>
  <c r="F1534" i="16"/>
  <c r="F1532" i="16"/>
  <c r="E1532" i="16"/>
  <c r="D1532" i="16"/>
  <c r="F1529" i="16"/>
  <c r="E1529" i="16"/>
  <c r="D1529" i="16"/>
  <c r="F1528" i="16"/>
  <c r="F1525" i="16"/>
  <c r="E1525" i="16"/>
  <c r="D1525" i="16"/>
  <c r="F1524" i="16"/>
  <c r="E1524" i="16"/>
  <c r="D1524" i="16"/>
  <c r="F1521" i="16"/>
  <c r="E1521" i="16"/>
  <c r="D1521" i="16"/>
  <c r="F1520" i="16"/>
  <c r="E1520" i="16"/>
  <c r="D1520" i="16"/>
  <c r="F1517" i="16"/>
  <c r="E1517" i="16"/>
  <c r="D1517" i="16"/>
  <c r="F1516" i="16"/>
  <c r="E1516" i="16"/>
  <c r="D1516" i="16"/>
  <c r="F1513" i="16"/>
  <c r="E1513" i="16"/>
  <c r="D1513" i="16"/>
  <c r="F1512" i="16"/>
  <c r="E1512" i="16"/>
  <c r="D1512" i="16"/>
  <c r="E1509" i="16"/>
  <c r="F1508" i="16"/>
  <c r="E1508" i="16"/>
  <c r="D1508" i="16"/>
  <c r="E1505" i="16"/>
  <c r="F1504" i="16"/>
  <c r="E1504" i="16"/>
  <c r="D1504" i="16"/>
  <c r="F1501" i="16"/>
  <c r="E1501" i="16"/>
  <c r="D1501" i="16"/>
  <c r="F1500" i="16"/>
  <c r="E1500" i="16"/>
  <c r="D1500" i="16"/>
  <c r="E1497" i="16"/>
  <c r="F1496" i="16"/>
  <c r="E1496" i="16"/>
  <c r="D1496" i="16"/>
  <c r="F1493" i="16"/>
  <c r="E1493" i="16"/>
  <c r="D1493" i="16"/>
  <c r="D1492" i="16"/>
  <c r="F1489" i="16"/>
  <c r="E1489" i="16"/>
  <c r="D1489" i="16"/>
  <c r="F1488" i="16"/>
  <c r="F1485" i="16"/>
  <c r="E1485" i="16"/>
  <c r="D1485" i="16"/>
  <c r="E1484" i="16"/>
  <c r="F1481" i="16"/>
  <c r="E1481" i="16"/>
  <c r="D1481" i="16"/>
  <c r="F1480" i="16"/>
  <c r="E1480" i="16"/>
  <c r="D1480" i="16"/>
  <c r="F1477" i="16"/>
  <c r="E1477" i="16"/>
  <c r="D1477" i="16"/>
  <c r="F1476" i="16"/>
  <c r="E1476" i="16"/>
  <c r="D1476" i="16"/>
  <c r="F1473" i="16"/>
  <c r="E1473" i="16"/>
  <c r="D1473" i="16"/>
  <c r="F1472" i="16"/>
  <c r="E1472" i="16"/>
  <c r="D1472" i="16"/>
  <c r="F1469" i="16"/>
  <c r="E1469" i="16"/>
  <c r="D1469" i="16"/>
  <c r="F1468" i="16"/>
  <c r="E1468" i="16"/>
  <c r="E1465" i="16"/>
  <c r="D1465" i="16"/>
  <c r="F1464" i="16"/>
  <c r="E1464" i="16"/>
  <c r="D1464" i="16"/>
  <c r="F1461" i="16"/>
  <c r="F1460" i="16"/>
  <c r="E1460" i="16"/>
  <c r="D1460" i="16"/>
  <c r="F1456" i="16"/>
  <c r="E1456" i="16"/>
  <c r="D1456" i="16"/>
  <c r="D1453" i="16"/>
  <c r="F1452" i="16"/>
  <c r="E1452" i="16"/>
  <c r="D1452" i="16"/>
  <c r="F1451" i="16"/>
  <c r="E1449" i="16"/>
  <c r="F1448" i="16"/>
  <c r="E1448" i="16"/>
  <c r="D1448" i="16"/>
  <c r="F1445" i="16"/>
  <c r="E1445" i="16"/>
  <c r="D1445" i="16"/>
  <c r="F1444" i="16"/>
  <c r="D1444" i="16"/>
  <c r="F1441" i="16"/>
  <c r="E1441" i="16"/>
  <c r="D1441" i="16"/>
  <c r="E1440" i="16"/>
  <c r="E1438" i="16"/>
  <c r="E1437" i="16"/>
  <c r="F1433" i="16"/>
  <c r="D1428" i="16"/>
  <c r="E1425" i="16"/>
  <c r="F1424" i="16"/>
  <c r="E1424" i="16"/>
  <c r="F1422" i="16"/>
  <c r="E1420" i="16"/>
  <c r="D1420" i="16"/>
  <c r="D1417" i="16"/>
  <c r="F1416" i="16"/>
  <c r="E1416" i="16"/>
  <c r="D1416" i="16"/>
  <c r="E1413" i="16"/>
  <c r="F1412" i="16"/>
  <c r="E1412" i="16"/>
  <c r="D1412" i="16"/>
  <c r="E1409" i="16"/>
  <c r="F1408" i="16"/>
  <c r="E1408" i="16"/>
  <c r="D1408" i="16"/>
  <c r="F1406" i="16"/>
  <c r="F1405" i="16"/>
  <c r="F1404" i="16"/>
  <c r="E1404" i="16"/>
  <c r="D1404" i="16"/>
  <c r="D1401" i="16"/>
  <c r="F1400" i="16"/>
  <c r="E1400" i="16"/>
  <c r="D1400" i="16"/>
  <c r="F1397" i="16"/>
  <c r="E1397" i="16"/>
  <c r="D1397" i="16"/>
  <c r="E1396" i="16"/>
  <c r="F1393" i="16"/>
  <c r="E1393" i="16"/>
  <c r="D1393" i="16"/>
  <c r="E1392" i="16"/>
  <c r="F1389" i="16"/>
  <c r="E1389" i="16"/>
  <c r="D1389" i="16"/>
  <c r="E1388" i="16"/>
  <c r="F1385" i="16"/>
  <c r="E1385" i="16"/>
  <c r="D1385" i="16"/>
  <c r="F1384" i="16"/>
  <c r="E1384" i="16"/>
  <c r="D1384" i="16"/>
  <c r="F1381" i="16"/>
  <c r="E1381" i="16"/>
  <c r="D1381" i="16"/>
  <c r="F1380" i="16"/>
  <c r="E1380" i="16"/>
  <c r="D1380" i="16"/>
  <c r="F1377" i="16"/>
  <c r="E1377" i="16"/>
  <c r="D1377" i="16"/>
  <c r="F1376" i="16"/>
  <c r="E1376" i="16"/>
  <c r="D1376" i="16"/>
  <c r="F1373" i="16"/>
  <c r="E1373" i="16"/>
  <c r="D1373" i="16"/>
  <c r="F1372" i="16"/>
  <c r="E1368" i="16"/>
  <c r="D1368" i="16"/>
  <c r="F1364" i="16"/>
  <c r="E1364" i="16"/>
  <c r="E1361" i="16"/>
  <c r="D1361" i="16"/>
  <c r="E1360" i="16"/>
  <c r="F1359" i="16"/>
  <c r="F1357" i="16"/>
  <c r="E1357" i="16"/>
  <c r="F1356" i="16"/>
  <c r="D1356" i="16"/>
  <c r="F1353" i="16"/>
  <c r="F1352" i="16"/>
  <c r="E1352" i="16"/>
  <c r="D1352" i="16"/>
  <c r="F1349" i="16"/>
  <c r="E1349" i="16"/>
  <c r="D1349" i="16"/>
  <c r="F1348" i="16"/>
  <c r="E1348" i="16"/>
  <c r="D1348" i="16"/>
  <c r="E1345" i="16"/>
  <c r="F1344" i="16"/>
  <c r="E1344" i="16"/>
  <c r="D1344" i="16"/>
  <c r="F1341" i="16"/>
  <c r="E1341" i="16"/>
  <c r="D1341" i="16"/>
  <c r="F1340" i="16"/>
  <c r="D1340" i="16"/>
  <c r="F1337" i="16"/>
  <c r="E1337" i="16"/>
  <c r="D1337" i="16"/>
  <c r="F1336" i="16"/>
  <c r="E1336" i="16"/>
  <c r="D1336" i="16"/>
  <c r="F1333" i="16"/>
  <c r="E1333" i="16"/>
  <c r="D1333" i="16"/>
  <c r="E1332" i="16"/>
  <c r="E1329" i="16"/>
  <c r="F1325" i="16"/>
  <c r="D1325" i="16"/>
  <c r="E1324" i="16"/>
  <c r="E1320" i="16"/>
  <c r="D1317" i="16"/>
  <c r="F1316" i="16"/>
  <c r="E1316" i="16"/>
  <c r="D1316" i="16"/>
  <c r="F1313" i="16"/>
  <c r="E1313" i="16"/>
  <c r="D1313" i="16"/>
  <c r="F1312" i="16"/>
  <c r="E1312" i="16"/>
  <c r="D1312" i="16"/>
  <c r="F1309" i="16"/>
  <c r="D1309" i="16"/>
  <c r="F1308" i="16"/>
  <c r="E1308" i="16"/>
  <c r="D1308" i="16"/>
  <c r="F1305" i="16"/>
  <c r="E1305" i="16"/>
  <c r="D1305" i="16"/>
  <c r="E1304" i="16"/>
  <c r="F1301" i="16"/>
  <c r="E1301" i="16"/>
  <c r="D1301" i="16"/>
  <c r="F1300" i="16"/>
  <c r="E1300" i="16"/>
  <c r="D1300" i="16"/>
  <c r="F1297" i="16"/>
  <c r="E1297" i="16"/>
  <c r="D1297" i="16"/>
  <c r="F1296" i="16"/>
  <c r="E1296" i="16"/>
  <c r="D1296" i="16"/>
  <c r="F1293" i="16"/>
  <c r="E1293" i="16"/>
  <c r="D1293" i="16"/>
  <c r="F1292" i="16"/>
  <c r="E1292" i="16"/>
  <c r="D1292" i="16"/>
  <c r="F1289" i="16"/>
  <c r="E1289" i="16"/>
  <c r="D1289" i="16"/>
  <c r="F1288" i="16"/>
  <c r="E1288" i="16"/>
  <c r="D1288" i="16"/>
  <c r="F1285" i="16"/>
  <c r="E1285" i="16"/>
  <c r="D1285" i="16"/>
  <c r="F1284" i="16"/>
  <c r="E1284" i="16"/>
  <c r="D1284" i="16"/>
  <c r="D1282" i="16"/>
  <c r="F1281" i="16"/>
  <c r="E1281" i="16"/>
  <c r="D1281" i="16"/>
  <c r="F1280" i="16"/>
  <c r="E1280" i="16"/>
  <c r="D1280" i="16"/>
  <c r="F1277" i="16"/>
  <c r="E1277" i="16"/>
  <c r="D1277" i="16"/>
  <c r="F1276" i="16"/>
  <c r="E1276" i="16"/>
  <c r="D1276" i="16"/>
  <c r="F1273" i="16"/>
  <c r="D1273" i="16"/>
  <c r="F1272" i="16"/>
  <c r="E1272" i="16"/>
  <c r="D1272" i="16"/>
  <c r="F1269" i="16"/>
  <c r="E1269" i="16"/>
  <c r="D1269" i="16"/>
  <c r="F1268" i="16"/>
  <c r="D1268" i="16"/>
  <c r="F1265" i="16"/>
  <c r="E1265" i="16"/>
  <c r="D1265" i="16"/>
  <c r="F1264" i="16"/>
  <c r="E1264" i="16"/>
  <c r="D1264" i="16"/>
  <c r="F1261" i="16"/>
  <c r="E1261" i="16"/>
  <c r="D1261" i="16"/>
  <c r="F1260" i="16"/>
  <c r="E1260" i="16"/>
  <c r="D1260" i="16"/>
  <c r="F1257" i="16"/>
  <c r="E1257" i="16"/>
  <c r="D1257" i="16"/>
  <c r="F1256" i="16"/>
  <c r="E1256" i="16"/>
  <c r="D1256" i="16"/>
  <c r="F1253" i="16"/>
  <c r="E1253" i="16"/>
  <c r="D1253" i="16"/>
  <c r="F1252" i="16"/>
  <c r="E1252" i="16"/>
  <c r="D1252" i="16"/>
  <c r="F1249" i="16"/>
  <c r="E1249" i="16"/>
  <c r="D1249" i="16"/>
  <c r="F1248" i="16"/>
  <c r="E1248" i="16"/>
  <c r="D1248" i="16"/>
  <c r="F1245" i="16"/>
  <c r="E1245" i="16"/>
  <c r="D1245" i="16"/>
  <c r="F1244" i="16"/>
  <c r="E1244" i="16"/>
  <c r="D1244" i="16"/>
  <c r="F1241" i="16"/>
  <c r="E1241" i="16"/>
  <c r="D1241" i="16"/>
  <c r="F1240" i="16"/>
  <c r="E1240" i="16"/>
  <c r="D1240" i="16"/>
  <c r="F1237" i="16"/>
  <c r="E1237" i="16"/>
  <c r="D1237" i="16"/>
  <c r="F1236" i="16"/>
  <c r="E1236" i="16"/>
  <c r="D1236" i="16"/>
  <c r="F1233" i="16"/>
  <c r="E1233" i="16"/>
  <c r="D1233" i="16"/>
  <c r="F1232" i="16"/>
  <c r="E1232" i="16"/>
  <c r="D1232" i="16"/>
  <c r="F1229" i="16"/>
  <c r="E1229" i="16"/>
  <c r="D1229" i="16"/>
  <c r="F1228" i="16"/>
  <c r="E1228" i="16"/>
  <c r="D1228" i="16"/>
  <c r="F1225" i="16"/>
  <c r="E1225" i="16"/>
  <c r="D1225" i="16"/>
  <c r="F1224" i="16"/>
  <c r="E1224" i="16"/>
  <c r="D1224" i="16"/>
  <c r="F1221" i="16"/>
  <c r="E1221" i="16"/>
  <c r="D1221" i="16"/>
  <c r="F1220" i="16"/>
  <c r="E1220" i="16"/>
  <c r="D1220" i="16"/>
  <c r="F1217" i="16"/>
  <c r="E1217" i="16"/>
  <c r="D1217" i="16"/>
  <c r="F1216" i="16"/>
  <c r="E1216" i="16"/>
  <c r="D1216" i="16"/>
  <c r="F1213" i="16"/>
  <c r="E1213" i="16"/>
  <c r="D1213" i="16"/>
  <c r="F1212" i="16"/>
  <c r="E1212" i="16"/>
  <c r="D1212" i="16"/>
  <c r="F1209" i="16"/>
  <c r="E1209" i="16"/>
  <c r="D1209" i="16"/>
  <c r="F1208" i="16"/>
  <c r="E1208" i="16"/>
  <c r="D1208" i="16"/>
  <c r="F1205" i="16"/>
  <c r="E1205" i="16"/>
  <c r="D1205" i="16"/>
  <c r="F1204" i="16"/>
  <c r="E1204" i="16"/>
  <c r="D1204" i="16"/>
  <c r="F1201" i="16"/>
  <c r="E1201" i="16"/>
  <c r="D1201" i="16"/>
  <c r="F1200" i="16"/>
  <c r="E1200" i="16"/>
  <c r="D1200" i="16"/>
  <c r="F1197" i="16"/>
  <c r="E1197" i="16"/>
  <c r="D1197" i="16"/>
  <c r="F1196" i="16"/>
  <c r="E1196" i="16"/>
  <c r="D1196" i="16"/>
  <c r="F1193" i="16"/>
  <c r="E1193" i="16"/>
  <c r="D1193" i="16"/>
  <c r="F1192" i="16"/>
  <c r="E1192" i="16"/>
  <c r="D1192" i="16"/>
  <c r="F1189" i="16"/>
  <c r="E1189" i="16"/>
  <c r="D1189" i="16"/>
  <c r="F1188" i="16"/>
  <c r="E1188" i="16"/>
  <c r="D1188" i="16"/>
  <c r="F1185" i="16"/>
  <c r="E1185" i="16"/>
  <c r="D1185" i="16"/>
  <c r="F1184" i="16"/>
  <c r="E1184" i="16"/>
  <c r="D1184" i="16"/>
  <c r="F1181" i="16"/>
  <c r="E1181" i="16"/>
  <c r="D1181" i="16"/>
  <c r="F1180" i="16"/>
  <c r="E1180" i="16"/>
  <c r="D1180" i="16"/>
  <c r="F1177" i="16"/>
  <c r="E1177" i="16"/>
  <c r="D1177" i="16"/>
  <c r="F1176" i="16"/>
  <c r="E1176" i="16"/>
  <c r="D1176" i="16"/>
  <c r="F1173" i="16"/>
  <c r="D1173" i="16"/>
  <c r="F1172" i="16"/>
  <c r="E1172" i="16"/>
  <c r="D1172" i="16"/>
  <c r="F1169" i="16"/>
  <c r="D1169" i="16"/>
  <c r="F1168" i="16"/>
  <c r="E1168" i="16"/>
  <c r="D1168" i="16"/>
  <c r="E1165" i="16"/>
  <c r="F1164" i="16"/>
  <c r="E1164" i="16"/>
  <c r="D1164" i="16"/>
  <c r="E1161" i="16"/>
  <c r="F1160" i="16"/>
  <c r="E1160" i="16"/>
  <c r="D1160" i="16"/>
  <c r="E1157" i="16"/>
  <c r="F1156" i="16"/>
  <c r="E1156" i="16"/>
  <c r="D1156" i="16"/>
  <c r="D1154" i="16"/>
  <c r="F1153" i="16"/>
  <c r="D1153" i="16"/>
  <c r="F1152" i="16"/>
  <c r="E1152" i="16"/>
  <c r="D1152" i="16"/>
  <c r="F1149" i="16"/>
  <c r="D1149" i="16"/>
  <c r="F1148" i="16"/>
  <c r="E1148" i="16"/>
  <c r="D1148" i="16"/>
  <c r="E1145" i="16"/>
  <c r="F1144" i="16"/>
  <c r="E1144" i="16"/>
  <c r="D1144" i="16"/>
  <c r="D1142" i="16"/>
  <c r="F1141" i="16"/>
  <c r="D1141" i="16"/>
  <c r="F1140" i="16"/>
  <c r="E1140" i="16"/>
  <c r="D1140" i="16"/>
  <c r="F1137" i="16"/>
  <c r="D1137" i="16"/>
  <c r="F1136" i="16"/>
  <c r="E1136" i="16"/>
  <c r="D1136" i="16"/>
  <c r="F1133" i="16"/>
  <c r="D1133" i="16"/>
  <c r="F1132" i="16"/>
  <c r="E1132" i="16"/>
  <c r="D1132" i="16"/>
  <c r="F1129" i="16"/>
  <c r="D1129" i="16"/>
  <c r="F1128" i="16"/>
  <c r="E1128" i="16"/>
  <c r="D1128" i="16"/>
  <c r="F1125" i="16"/>
  <c r="D1125" i="16"/>
  <c r="F1124" i="16"/>
  <c r="E1124" i="16"/>
  <c r="D1124" i="16"/>
  <c r="E1121" i="16"/>
  <c r="F1120" i="16"/>
  <c r="E1120" i="16"/>
  <c r="D1120" i="16"/>
  <c r="E1117" i="16"/>
  <c r="F1116" i="16"/>
  <c r="E1116" i="16"/>
  <c r="D1116" i="16"/>
  <c r="F1113" i="16"/>
  <c r="E1113" i="16"/>
  <c r="D1113" i="16"/>
  <c r="F1109" i="16"/>
  <c r="E1109" i="16"/>
  <c r="D1109" i="16"/>
  <c r="F1105" i="16"/>
  <c r="E1105" i="16"/>
  <c r="D1105" i="16"/>
  <c r="F1101" i="16"/>
  <c r="E1101" i="16"/>
  <c r="D1101" i="16"/>
  <c r="F1097" i="16"/>
  <c r="E1097" i="16"/>
  <c r="D1097" i="16"/>
  <c r="F1093" i="16"/>
  <c r="E1093" i="16"/>
  <c r="D1093" i="16"/>
  <c r="D1090" i="16"/>
  <c r="F1089" i="16"/>
  <c r="E1089" i="16"/>
  <c r="D1089" i="16"/>
  <c r="F1085" i="16"/>
  <c r="E1085" i="16"/>
  <c r="D1085" i="16"/>
  <c r="F1081" i="16"/>
  <c r="E1081" i="16"/>
  <c r="D1081" i="16"/>
  <c r="D1078" i="16"/>
  <c r="F1077" i="16"/>
  <c r="E1077" i="16"/>
  <c r="D1077" i="16"/>
  <c r="F1076" i="16"/>
  <c r="F1073" i="16"/>
  <c r="E1073" i="16"/>
  <c r="D1073" i="16"/>
  <c r="F1069" i="16"/>
  <c r="E1069" i="16"/>
  <c r="D1069" i="16"/>
  <c r="F1065" i="16"/>
  <c r="E1065" i="16"/>
  <c r="D1065" i="16"/>
  <c r="D1064" i="16"/>
  <c r="F1061" i="16"/>
  <c r="E1061" i="16"/>
  <c r="D1061" i="16"/>
  <c r="F1060" i="16"/>
  <c r="F1057" i="16"/>
  <c r="E1057" i="16"/>
  <c r="D1057" i="16"/>
  <c r="F1053" i="16"/>
  <c r="E1053" i="16"/>
  <c r="D1053" i="16"/>
  <c r="E1052" i="16"/>
  <c r="F1049" i="16"/>
  <c r="E1049" i="16"/>
  <c r="D1049" i="16"/>
  <c r="F1045" i="16"/>
  <c r="E1045" i="16"/>
  <c r="D1045" i="16"/>
  <c r="F1041" i="16"/>
  <c r="E1041" i="16"/>
  <c r="D1041" i="16"/>
  <c r="F1037" i="16"/>
  <c r="E1037" i="16"/>
  <c r="D1037" i="16"/>
  <c r="F1033" i="16"/>
  <c r="E1033" i="16"/>
  <c r="D1033" i="16"/>
  <c r="D1031" i="16"/>
  <c r="F1029" i="16"/>
  <c r="D1026" i="16"/>
  <c r="E1024" i="16"/>
  <c r="F1021" i="16"/>
  <c r="E1021" i="16"/>
  <c r="D1021" i="16"/>
  <c r="E1020" i="16"/>
  <c r="E1019" i="16"/>
  <c r="F1017" i="16"/>
  <c r="E1017" i="16"/>
  <c r="D1017" i="16"/>
  <c r="F1016" i="16"/>
  <c r="E1016" i="16"/>
  <c r="D1016" i="16"/>
  <c r="D1015" i="16"/>
  <c r="F1013" i="16"/>
  <c r="E1013" i="16"/>
  <c r="D1013" i="16"/>
  <c r="F1012" i="16"/>
  <c r="E1012" i="16"/>
  <c r="D1012" i="16"/>
  <c r="E1011" i="16"/>
  <c r="F1009" i="16"/>
  <c r="E1009" i="16"/>
  <c r="D1009" i="16"/>
  <c r="F1008" i="16"/>
  <c r="E1008" i="16"/>
  <c r="D1008" i="16"/>
  <c r="E1005" i="16"/>
  <c r="F1004" i="16"/>
  <c r="E1004" i="16"/>
  <c r="D1004" i="16"/>
  <c r="E1003" i="16"/>
  <c r="F1001" i="16"/>
  <c r="E1001" i="16"/>
  <c r="D1001" i="16"/>
  <c r="E1000" i="16"/>
  <c r="F997" i="16"/>
  <c r="E997" i="16"/>
  <c r="D997" i="16"/>
  <c r="E996" i="16"/>
  <c r="F993" i="16"/>
  <c r="E993" i="16"/>
  <c r="D993" i="16"/>
  <c r="E992" i="16"/>
  <c r="F989" i="16"/>
  <c r="E989" i="16"/>
  <c r="D989" i="16"/>
  <c r="E988" i="16"/>
  <c r="F985" i="16"/>
  <c r="E985" i="16"/>
  <c r="D985" i="16"/>
  <c r="E984" i="16"/>
  <c r="F981" i="16"/>
  <c r="E981" i="16"/>
  <c r="D981" i="16"/>
  <c r="E980" i="16"/>
  <c r="F977" i="16"/>
  <c r="E977" i="16"/>
  <c r="D977" i="16"/>
  <c r="F976" i="16"/>
  <c r="E976" i="16"/>
  <c r="D976" i="16"/>
  <c r="F973" i="16"/>
  <c r="E973" i="16"/>
  <c r="D973" i="16"/>
  <c r="E972" i="16"/>
  <c r="D972" i="16"/>
  <c r="F969" i="16"/>
  <c r="E969" i="16"/>
  <c r="D969" i="16"/>
  <c r="E968" i="16"/>
  <c r="D968" i="16"/>
  <c r="F965" i="16"/>
  <c r="E965" i="16"/>
  <c r="D965" i="16"/>
  <c r="F964" i="16"/>
  <c r="D962" i="16"/>
  <c r="F961" i="16"/>
  <c r="E961" i="16"/>
  <c r="D961" i="16"/>
  <c r="F960" i="16"/>
  <c r="E960" i="16"/>
  <c r="F957" i="16"/>
  <c r="D957" i="16"/>
  <c r="F956" i="16"/>
  <c r="D954" i="16"/>
  <c r="E953" i="16"/>
  <c r="D952" i="16"/>
  <c r="D950" i="16"/>
  <c r="F949" i="16"/>
  <c r="D949" i="16"/>
  <c r="F948" i="16"/>
  <c r="E948" i="16"/>
  <c r="D947" i="16"/>
  <c r="E945" i="16"/>
  <c r="F944" i="16"/>
  <c r="F941" i="16"/>
  <c r="E941" i="16"/>
  <c r="F940" i="16"/>
  <c r="D940" i="16"/>
  <c r="F937" i="16"/>
  <c r="F936" i="16"/>
  <c r="D936" i="16"/>
  <c r="D933" i="16"/>
  <c r="F932" i="16"/>
  <c r="D932" i="16"/>
  <c r="E929" i="16"/>
  <c r="D929" i="16"/>
  <c r="F928" i="16"/>
  <c r="D928" i="16"/>
  <c r="F925" i="16"/>
  <c r="E925" i="16"/>
  <c r="F924" i="16"/>
  <c r="D924" i="16"/>
  <c r="F921" i="16"/>
  <c r="F920" i="16"/>
  <c r="D920" i="16"/>
  <c r="D919" i="16"/>
  <c r="E917" i="16"/>
  <c r="D917" i="16"/>
  <c r="F916" i="16"/>
  <c r="E916" i="16"/>
  <c r="D916" i="16"/>
  <c r="F913" i="16"/>
  <c r="E913" i="16"/>
  <c r="D913" i="16"/>
  <c r="F912" i="16"/>
  <c r="E912" i="16"/>
  <c r="D912" i="16"/>
  <c r="D911" i="16"/>
  <c r="F909" i="16"/>
  <c r="E909" i="16"/>
  <c r="D909" i="16"/>
  <c r="F908" i="16"/>
  <c r="E908" i="16"/>
  <c r="D908" i="16"/>
  <c r="F905" i="16"/>
  <c r="E905" i="16"/>
  <c r="D905" i="16"/>
  <c r="F904" i="16"/>
  <c r="E904" i="16"/>
  <c r="D904" i="16"/>
  <c r="F901" i="16"/>
  <c r="E901" i="16"/>
  <c r="D901" i="16"/>
  <c r="F900" i="16"/>
  <c r="E900" i="16"/>
  <c r="D900" i="16"/>
  <c r="D898" i="16"/>
  <c r="F897" i="16"/>
  <c r="E897" i="16"/>
  <c r="D897" i="16"/>
  <c r="F896" i="16"/>
  <c r="E896" i="16"/>
  <c r="D896" i="16"/>
  <c r="F893" i="16"/>
  <c r="E893" i="16"/>
  <c r="D893" i="16"/>
  <c r="F892" i="16"/>
  <c r="E892" i="16"/>
  <c r="D892" i="16"/>
  <c r="D890" i="16"/>
  <c r="F889" i="16"/>
  <c r="E889" i="16"/>
  <c r="D889" i="16"/>
  <c r="F888" i="16"/>
  <c r="E888" i="16"/>
  <c r="D888" i="16"/>
  <c r="D886" i="16"/>
  <c r="F885" i="16"/>
  <c r="E885" i="16"/>
  <c r="D885" i="16"/>
  <c r="F884" i="16"/>
  <c r="E884" i="16"/>
  <c r="D884" i="16"/>
  <c r="F881" i="16"/>
  <c r="E881" i="16"/>
  <c r="D881" i="16"/>
  <c r="F880" i="16"/>
  <c r="E880" i="16"/>
  <c r="D880" i="16"/>
  <c r="F877" i="16"/>
  <c r="E877" i="16"/>
  <c r="D877" i="16"/>
  <c r="F876" i="16"/>
  <c r="E876" i="16"/>
  <c r="D876" i="16"/>
  <c r="F873" i="16"/>
  <c r="E873" i="16"/>
  <c r="D873" i="16"/>
  <c r="F872" i="16"/>
  <c r="E872" i="16"/>
  <c r="D872" i="16"/>
  <c r="F869" i="16"/>
  <c r="E869" i="16"/>
  <c r="D869" i="16"/>
  <c r="F868" i="16"/>
  <c r="E868" i="16"/>
  <c r="D868" i="16"/>
  <c r="E867" i="16"/>
  <c r="F865" i="16"/>
  <c r="E865" i="16"/>
  <c r="D865" i="16"/>
  <c r="F864" i="16"/>
  <c r="E864" i="16"/>
  <c r="D864" i="16"/>
  <c r="E863" i="16"/>
  <c r="F861" i="16"/>
  <c r="E861" i="16"/>
  <c r="D861" i="16"/>
  <c r="F860" i="16"/>
  <c r="E860" i="16"/>
  <c r="D860" i="16"/>
  <c r="E859" i="16"/>
  <c r="E857" i="16"/>
  <c r="F856" i="16"/>
  <c r="E856" i="16"/>
  <c r="D856" i="16"/>
  <c r="E853" i="16"/>
  <c r="F852" i="16"/>
  <c r="E852" i="16"/>
  <c r="D852" i="16"/>
  <c r="E849" i="16"/>
  <c r="F848" i="16"/>
  <c r="E848" i="16"/>
  <c r="D848" i="16"/>
  <c r="E845" i="16"/>
  <c r="F844" i="16"/>
  <c r="E844" i="16"/>
  <c r="D844" i="16"/>
  <c r="E841" i="16"/>
  <c r="F840" i="16"/>
  <c r="E840" i="16"/>
  <c r="D840" i="16"/>
  <c r="E837" i="16"/>
  <c r="F836" i="16"/>
  <c r="E836" i="16"/>
  <c r="D836" i="16"/>
  <c r="D834" i="16"/>
  <c r="E833" i="16"/>
  <c r="F832" i="16"/>
  <c r="E832" i="16"/>
  <c r="D832" i="16"/>
  <c r="E829" i="16"/>
  <c r="F828" i="16"/>
  <c r="E828" i="16"/>
  <c r="D828" i="16"/>
  <c r="D826" i="16"/>
  <c r="F825" i="16"/>
  <c r="D825" i="16"/>
  <c r="F824" i="16"/>
  <c r="E824" i="16"/>
  <c r="D824" i="16"/>
  <c r="D822" i="16"/>
  <c r="E821" i="16"/>
  <c r="F820" i="16"/>
  <c r="E820" i="16"/>
  <c r="D820" i="16"/>
  <c r="E817" i="16"/>
  <c r="F816" i="16"/>
  <c r="E816" i="16"/>
  <c r="D816" i="16"/>
  <c r="E813" i="16"/>
  <c r="F812" i="16"/>
  <c r="E812" i="16"/>
  <c r="D812" i="16"/>
  <c r="E809" i="16"/>
  <c r="F808" i="16"/>
  <c r="E808" i="16"/>
  <c r="D808" i="16"/>
  <c r="F805" i="16"/>
  <c r="E805" i="16"/>
  <c r="D805" i="16"/>
  <c r="F804" i="16"/>
  <c r="D804" i="16"/>
  <c r="D803" i="16"/>
  <c r="F801" i="16"/>
  <c r="E801" i="16"/>
  <c r="D801" i="16"/>
  <c r="E800" i="16"/>
  <c r="D799" i="16"/>
  <c r="F797" i="16"/>
  <c r="E797" i="16"/>
  <c r="D797" i="16"/>
  <c r="F796" i="16"/>
  <c r="D796" i="16"/>
  <c r="F793" i="16"/>
  <c r="E793" i="16"/>
  <c r="D793" i="16"/>
  <c r="F792" i="16"/>
  <c r="D792" i="16"/>
  <c r="F789" i="16"/>
  <c r="E789" i="16"/>
  <c r="D789" i="16"/>
  <c r="F788" i="16"/>
  <c r="D788" i="16"/>
  <c r="F785" i="16"/>
  <c r="E785" i="16"/>
  <c r="D785" i="16"/>
  <c r="E784" i="16"/>
  <c r="F781" i="16"/>
  <c r="E781" i="16"/>
  <c r="D781" i="16"/>
  <c r="F780" i="16"/>
  <c r="E780" i="16"/>
  <c r="D780" i="16"/>
  <c r="D779" i="16"/>
  <c r="F777" i="16"/>
  <c r="E777" i="16"/>
  <c r="D777" i="16"/>
  <c r="F776" i="16"/>
  <c r="E776" i="16"/>
  <c r="D776" i="16"/>
  <c r="D775" i="16"/>
  <c r="F773" i="16"/>
  <c r="E773" i="16"/>
  <c r="D773" i="16"/>
  <c r="F772" i="16"/>
  <c r="E772" i="16"/>
  <c r="D772" i="16"/>
  <c r="D771" i="16"/>
  <c r="F769" i="16"/>
  <c r="E769" i="16"/>
  <c r="D769" i="16"/>
  <c r="F768" i="16"/>
  <c r="E768" i="16"/>
  <c r="D768" i="16"/>
  <c r="F765" i="16"/>
  <c r="E765" i="16"/>
  <c r="D765" i="16"/>
  <c r="F764" i="16"/>
  <c r="E764" i="16"/>
  <c r="D764" i="16"/>
  <c r="D763" i="16"/>
  <c r="D762" i="16"/>
  <c r="F761" i="16"/>
  <c r="E761" i="16"/>
  <c r="D761" i="16"/>
  <c r="F760" i="16"/>
  <c r="E760" i="16"/>
  <c r="D760" i="16"/>
  <c r="E759" i="16"/>
  <c r="F757" i="16"/>
  <c r="E757" i="16"/>
  <c r="D757" i="16"/>
  <c r="F756" i="16"/>
  <c r="E756" i="16"/>
  <c r="D756" i="16"/>
  <c r="E755" i="16"/>
  <c r="F753" i="16"/>
  <c r="E753" i="16"/>
  <c r="D753" i="16"/>
  <c r="F752" i="16"/>
  <c r="E752" i="16"/>
  <c r="D752" i="16"/>
  <c r="E751" i="16"/>
  <c r="F749" i="16"/>
  <c r="E749" i="16"/>
  <c r="D749" i="16"/>
  <c r="F748" i="16"/>
  <c r="E748" i="16"/>
  <c r="D748" i="16"/>
  <c r="F745" i="16"/>
  <c r="D745" i="16"/>
  <c r="F744" i="16"/>
  <c r="E744" i="16"/>
  <c r="D744" i="16"/>
  <c r="E743" i="16"/>
  <c r="D742" i="16"/>
  <c r="F741" i="16"/>
  <c r="D741" i="16"/>
  <c r="F740" i="16"/>
  <c r="E740" i="16"/>
  <c r="D740" i="16"/>
  <c r="F737" i="16"/>
  <c r="D737" i="16"/>
  <c r="F736" i="16"/>
  <c r="E736" i="16"/>
  <c r="D736" i="16"/>
  <c r="F733" i="16"/>
  <c r="D733" i="16"/>
  <c r="F732" i="16"/>
  <c r="E732" i="16"/>
  <c r="D732" i="16"/>
  <c r="F729" i="16"/>
  <c r="D729" i="16"/>
  <c r="F728" i="16"/>
  <c r="E728" i="16"/>
  <c r="D728" i="16"/>
  <c r="F725" i="16"/>
  <c r="D725" i="16"/>
  <c r="F724" i="16"/>
  <c r="E724" i="16"/>
  <c r="D724" i="16"/>
  <c r="D722" i="16"/>
  <c r="E721" i="16"/>
  <c r="F720" i="16"/>
  <c r="E720" i="16"/>
  <c r="D720" i="16"/>
  <c r="E717" i="16"/>
  <c r="F716" i="16"/>
  <c r="E716" i="16"/>
  <c r="D716" i="16"/>
  <c r="E713" i="16"/>
  <c r="F712" i="16"/>
  <c r="E712" i="16"/>
  <c r="D712" i="16"/>
  <c r="E709" i="16"/>
  <c r="F708" i="16"/>
  <c r="E708" i="16"/>
  <c r="D708" i="16"/>
  <c r="E705" i="16"/>
  <c r="F704" i="16"/>
  <c r="E704" i="16"/>
  <c r="D704" i="16"/>
  <c r="E701" i="16"/>
  <c r="F700" i="16"/>
  <c r="E700" i="16"/>
  <c r="D700" i="16"/>
  <c r="D698" i="16"/>
  <c r="F697" i="16"/>
  <c r="D697" i="16"/>
  <c r="F696" i="16"/>
  <c r="E696" i="16"/>
  <c r="D696" i="16"/>
  <c r="D695" i="16"/>
  <c r="E693" i="16"/>
  <c r="F692" i="16"/>
  <c r="E692" i="16"/>
  <c r="D692" i="16"/>
  <c r="F689" i="16"/>
  <c r="D689" i="16"/>
  <c r="F688" i="16"/>
  <c r="E688" i="16"/>
  <c r="D688" i="16"/>
  <c r="D687" i="16"/>
  <c r="E685" i="16"/>
  <c r="F684" i="16"/>
  <c r="E684" i="16"/>
  <c r="D684" i="16"/>
  <c r="F681" i="16"/>
  <c r="D681" i="16"/>
  <c r="F680" i="16"/>
  <c r="E680" i="16"/>
  <c r="D680" i="16"/>
  <c r="D679" i="16"/>
  <c r="D678" i="16"/>
  <c r="F677" i="16"/>
  <c r="D677" i="16"/>
  <c r="F676" i="16"/>
  <c r="E676" i="16"/>
  <c r="D676" i="16"/>
  <c r="E675" i="16"/>
  <c r="E673" i="16"/>
  <c r="F672" i="16"/>
  <c r="E672" i="16"/>
  <c r="D672" i="16"/>
  <c r="F669" i="16"/>
  <c r="D669" i="16"/>
  <c r="F668" i="16"/>
  <c r="E668" i="16"/>
  <c r="D668" i="16"/>
  <c r="E667" i="16"/>
  <c r="E665" i="16"/>
  <c r="F664" i="16"/>
  <c r="E664" i="16"/>
  <c r="D664" i="16"/>
  <c r="F661" i="16"/>
  <c r="D661" i="16"/>
  <c r="F660" i="16"/>
  <c r="E660" i="16"/>
  <c r="D660" i="16"/>
  <c r="E659" i="16"/>
  <c r="D658" i="16"/>
  <c r="F657" i="16"/>
  <c r="D657" i="16"/>
  <c r="F656" i="16"/>
  <c r="E656" i="16"/>
  <c r="D656" i="16"/>
  <c r="F653" i="16"/>
  <c r="D653" i="16"/>
  <c r="F652" i="16"/>
  <c r="E652" i="16"/>
  <c r="D652" i="16"/>
  <c r="F649" i="16"/>
  <c r="D649" i="16"/>
  <c r="F648" i="16"/>
  <c r="E648" i="16"/>
  <c r="D648" i="16"/>
  <c r="F645" i="16"/>
  <c r="D645" i="16"/>
  <c r="F644" i="16"/>
  <c r="E644" i="16"/>
  <c r="D644" i="16"/>
  <c r="F641" i="16"/>
  <c r="D641" i="16"/>
  <c r="F640" i="16"/>
  <c r="E640" i="16"/>
  <c r="D640" i="16"/>
  <c r="F637" i="16"/>
  <c r="D637" i="16"/>
  <c r="F636" i="16"/>
  <c r="E636" i="16"/>
  <c r="D636" i="16"/>
  <c r="D634" i="16"/>
  <c r="E633" i="16"/>
  <c r="F632" i="16"/>
  <c r="E632" i="16"/>
  <c r="D632" i="16"/>
  <c r="F629" i="16"/>
  <c r="E629" i="16"/>
  <c r="D629" i="16"/>
  <c r="F628" i="16"/>
  <c r="E628" i="16"/>
  <c r="D628" i="16"/>
  <c r="D627" i="16"/>
  <c r="F626" i="16"/>
  <c r="F625" i="16"/>
  <c r="E625" i="16"/>
  <c r="D625" i="16"/>
  <c r="F624" i="16"/>
  <c r="E624" i="16"/>
  <c r="D624" i="16"/>
  <c r="F623" i="16"/>
  <c r="F622" i="16"/>
  <c r="F621" i="16"/>
  <c r="E621" i="16"/>
  <c r="D621" i="16"/>
  <c r="F620" i="16"/>
  <c r="D620" i="16"/>
  <c r="D619" i="16"/>
  <c r="F618" i="16"/>
  <c r="E617" i="16"/>
  <c r="F616" i="16"/>
  <c r="E616" i="16"/>
  <c r="D616" i="16"/>
  <c r="F614" i="16"/>
  <c r="F613" i="16"/>
  <c r="E613" i="16"/>
  <c r="D613" i="16"/>
  <c r="F612" i="16"/>
  <c r="E612" i="16"/>
  <c r="D612" i="16"/>
  <c r="D611" i="16"/>
  <c r="F609" i="16"/>
  <c r="E609" i="16"/>
  <c r="D609" i="16"/>
  <c r="F608" i="16"/>
  <c r="E608" i="16"/>
  <c r="D608" i="16"/>
  <c r="F607" i="16"/>
  <c r="F605" i="16"/>
  <c r="E605" i="16"/>
  <c r="D605" i="16"/>
  <c r="F604" i="16"/>
  <c r="D604" i="16"/>
  <c r="D603" i="16"/>
  <c r="F602" i="16"/>
  <c r="E601" i="16"/>
  <c r="F600" i="16"/>
  <c r="E600" i="16"/>
  <c r="D600" i="16"/>
  <c r="F598" i="16"/>
  <c r="F597" i="16"/>
  <c r="E597" i="16"/>
  <c r="D597" i="16"/>
  <c r="F596" i="16"/>
  <c r="E596" i="16"/>
  <c r="D596" i="16"/>
  <c r="F594" i="16"/>
  <c r="F593" i="16"/>
  <c r="E593" i="16"/>
  <c r="D593" i="16"/>
  <c r="F592" i="16"/>
  <c r="E592" i="16"/>
  <c r="D592" i="16"/>
  <c r="F590" i="16"/>
  <c r="F589" i="16"/>
  <c r="E589" i="16"/>
  <c r="D589" i="16"/>
  <c r="F588" i="16"/>
  <c r="D588" i="16"/>
  <c r="F586" i="16"/>
  <c r="E585" i="16"/>
  <c r="F582" i="16"/>
  <c r="F581" i="16"/>
  <c r="E581" i="16"/>
  <c r="D581" i="16"/>
  <c r="F580" i="16"/>
  <c r="D579" i="16"/>
  <c r="F578" i="16"/>
  <c r="F577" i="16"/>
  <c r="E577" i="16"/>
  <c r="D577" i="16"/>
  <c r="F576" i="16"/>
  <c r="E576" i="16"/>
  <c r="D576" i="16"/>
  <c r="F575" i="16"/>
  <c r="F574" i="16"/>
  <c r="F573" i="16"/>
  <c r="E573" i="16"/>
  <c r="D573" i="16"/>
  <c r="F572" i="16"/>
  <c r="D572" i="16"/>
  <c r="D571" i="16"/>
  <c r="F570" i="16"/>
  <c r="E569" i="16"/>
  <c r="F568" i="16"/>
  <c r="E568" i="16"/>
  <c r="D568" i="16"/>
  <c r="F566" i="16"/>
  <c r="F565" i="16"/>
  <c r="E565" i="16"/>
  <c r="D565" i="16"/>
  <c r="F564" i="16"/>
  <c r="E564" i="16"/>
  <c r="D564" i="16"/>
  <c r="D563" i="16"/>
  <c r="F561" i="16"/>
  <c r="E561" i="16"/>
  <c r="D561" i="16"/>
  <c r="F560" i="16"/>
  <c r="E560" i="16"/>
  <c r="D560" i="16"/>
  <c r="F559" i="16"/>
  <c r="F557" i="16"/>
  <c r="E557" i="16"/>
  <c r="D557" i="16"/>
  <c r="F556" i="16"/>
  <c r="D556" i="16"/>
  <c r="D555" i="16"/>
  <c r="F554" i="16"/>
  <c r="E553" i="16"/>
  <c r="F552" i="16"/>
  <c r="E552" i="16"/>
  <c r="D552" i="16"/>
  <c r="F550" i="16"/>
  <c r="F549" i="16"/>
  <c r="E549" i="16"/>
  <c r="D549" i="16"/>
  <c r="F548" i="16"/>
  <c r="E548" i="16"/>
  <c r="D548" i="16"/>
  <c r="F546" i="16"/>
  <c r="F545" i="16"/>
  <c r="E545" i="16"/>
  <c r="D545" i="16"/>
  <c r="D544" i="16"/>
  <c r="F543" i="16"/>
  <c r="F542" i="16"/>
  <c r="F541" i="16"/>
  <c r="E541" i="16"/>
  <c r="D541" i="16"/>
  <c r="D539" i="16"/>
  <c r="F538" i="16"/>
  <c r="F536" i="16"/>
  <c r="E536" i="16"/>
  <c r="D536" i="16"/>
  <c r="F534" i="16"/>
  <c r="E533" i="16"/>
  <c r="F532" i="16"/>
  <c r="E532" i="16"/>
  <c r="D532" i="16"/>
  <c r="D531" i="16"/>
  <c r="F530" i="16"/>
  <c r="D529" i="16"/>
  <c r="F528" i="16"/>
  <c r="E528" i="16"/>
  <c r="D528" i="16"/>
  <c r="F527" i="16"/>
  <c r="F526" i="16"/>
  <c r="E525" i="16"/>
  <c r="F524" i="16"/>
  <c r="D524" i="16"/>
  <c r="D523" i="16"/>
  <c r="F522" i="16"/>
  <c r="E521" i="16"/>
  <c r="F520" i="16"/>
  <c r="E520" i="16"/>
  <c r="D520" i="16"/>
  <c r="F517" i="16"/>
  <c r="E517" i="16"/>
  <c r="D517" i="16"/>
  <c r="F516" i="16"/>
  <c r="E516" i="16"/>
  <c r="D516" i="16"/>
  <c r="D515" i="16"/>
  <c r="F513" i="16"/>
  <c r="E513" i="16"/>
  <c r="D513" i="16"/>
  <c r="F512" i="16"/>
  <c r="E512" i="16"/>
  <c r="D512" i="16"/>
  <c r="F511" i="16"/>
  <c r="F509" i="16"/>
  <c r="E509" i="16"/>
  <c r="D509" i="16"/>
  <c r="F508" i="16"/>
  <c r="D508" i="16"/>
  <c r="D507" i="16"/>
  <c r="F506" i="16"/>
  <c r="E505" i="16"/>
  <c r="E504" i="16"/>
  <c r="D504" i="16"/>
  <c r="F502" i="16"/>
  <c r="F501" i="16"/>
  <c r="E501" i="16"/>
  <c r="D501" i="16"/>
  <c r="D500" i="16"/>
  <c r="F498" i="16"/>
  <c r="F497" i="16"/>
  <c r="E497" i="16"/>
  <c r="D497" i="16"/>
  <c r="F496" i="16"/>
  <c r="E496" i="16"/>
  <c r="D496" i="16"/>
  <c r="F494" i="16"/>
  <c r="F493" i="16"/>
  <c r="E493" i="16"/>
  <c r="D493" i="16"/>
  <c r="F492" i="16"/>
  <c r="D492" i="16"/>
  <c r="F490" i="16"/>
  <c r="E489" i="16"/>
  <c r="F488" i="16"/>
  <c r="E488" i="16"/>
  <c r="D488" i="16"/>
  <c r="F486" i="16"/>
  <c r="F485" i="16"/>
  <c r="E485" i="16"/>
  <c r="D485" i="16"/>
  <c r="F484" i="16"/>
  <c r="E484" i="16"/>
  <c r="D484" i="16"/>
  <c r="F482" i="16"/>
  <c r="F481" i="16"/>
  <c r="E481" i="16"/>
  <c r="D481" i="16"/>
  <c r="D480" i="16"/>
  <c r="F479" i="16"/>
  <c r="F478" i="16"/>
  <c r="F477" i="16"/>
  <c r="E477" i="16"/>
  <c r="D477" i="16"/>
  <c r="D475" i="16"/>
  <c r="F474" i="16"/>
  <c r="E473" i="16"/>
  <c r="F472" i="16"/>
  <c r="E472" i="16"/>
  <c r="D472" i="16"/>
  <c r="F470" i="16"/>
  <c r="F469" i="16"/>
  <c r="E469" i="16"/>
  <c r="D469" i="16"/>
  <c r="F468" i="16"/>
  <c r="E468" i="16"/>
  <c r="D468" i="16"/>
  <c r="D467" i="16"/>
  <c r="F465" i="16"/>
  <c r="E465" i="16"/>
  <c r="D465" i="16"/>
  <c r="F464" i="16"/>
  <c r="E464" i="16"/>
  <c r="D464" i="16"/>
  <c r="F463" i="16"/>
  <c r="F461" i="16"/>
  <c r="E461" i="16"/>
  <c r="D461" i="16"/>
  <c r="F460" i="16"/>
  <c r="D460" i="16"/>
  <c r="D459" i="16"/>
  <c r="F458" i="16"/>
  <c r="E457" i="16"/>
  <c r="F456" i="16"/>
  <c r="E456" i="16"/>
  <c r="D456" i="16"/>
  <c r="F454" i="16"/>
  <c r="F453" i="16"/>
  <c r="E453" i="16"/>
  <c r="D453" i="16"/>
  <c r="F452" i="16"/>
  <c r="E452" i="16"/>
  <c r="D452" i="16"/>
  <c r="D451" i="16"/>
  <c r="F450" i="16"/>
  <c r="F449" i="16"/>
  <c r="E449" i="16"/>
  <c r="D449" i="16"/>
  <c r="D448" i="16"/>
  <c r="F447" i="16"/>
  <c r="F446" i="16"/>
  <c r="F445" i="16"/>
  <c r="E445" i="16"/>
  <c r="D445" i="16"/>
  <c r="D443" i="16"/>
  <c r="F442" i="16"/>
  <c r="F440" i="16"/>
  <c r="E440" i="16"/>
  <c r="D440" i="16"/>
  <c r="F438" i="16"/>
  <c r="E437" i="16"/>
  <c r="D437" i="16"/>
  <c r="F436" i="16"/>
  <c r="E436" i="16"/>
  <c r="D436" i="16"/>
  <c r="D435" i="16"/>
  <c r="F434" i="16"/>
  <c r="E433" i="16"/>
  <c r="D433" i="16"/>
  <c r="F432" i="16"/>
  <c r="E432" i="16"/>
  <c r="D432" i="16"/>
  <c r="F431" i="16"/>
  <c r="F430" i="16"/>
  <c r="E429" i="16"/>
  <c r="D429" i="16"/>
  <c r="F428" i="16"/>
  <c r="D428" i="16"/>
  <c r="D427" i="16"/>
  <c r="E425" i="16"/>
  <c r="F424" i="16"/>
  <c r="E424" i="16"/>
  <c r="D424" i="16"/>
  <c r="F421" i="16"/>
  <c r="E421" i="16"/>
  <c r="D421" i="16"/>
  <c r="F420" i="16"/>
  <c r="E420" i="16"/>
  <c r="D420" i="16"/>
  <c r="D419" i="16"/>
  <c r="F418" i="16"/>
  <c r="F417" i="16"/>
  <c r="E417" i="16"/>
  <c r="D417" i="16"/>
  <c r="F416" i="16"/>
  <c r="E416" i="16"/>
  <c r="D416" i="16"/>
  <c r="F415" i="16"/>
  <c r="F414" i="16"/>
  <c r="F413" i="16"/>
  <c r="E413" i="16"/>
  <c r="D413" i="16"/>
  <c r="F412" i="16"/>
  <c r="D412" i="16"/>
  <c r="E409" i="16"/>
  <c r="F405" i="16"/>
  <c r="E405" i="16"/>
  <c r="D405" i="16"/>
  <c r="D404" i="16"/>
  <c r="D403" i="16"/>
  <c r="F401" i="16"/>
  <c r="E401" i="16"/>
  <c r="D401" i="16"/>
  <c r="F400" i="16"/>
  <c r="E400" i="16"/>
  <c r="D400" i="16"/>
  <c r="F399" i="16"/>
  <c r="F397" i="16"/>
  <c r="E397" i="16"/>
  <c r="D397" i="16"/>
  <c r="F396" i="16"/>
  <c r="D396" i="16"/>
  <c r="D395" i="16"/>
  <c r="E393" i="16"/>
  <c r="F392" i="16"/>
  <c r="E392" i="16"/>
  <c r="D392" i="16"/>
  <c r="F389" i="16"/>
  <c r="E389" i="16"/>
  <c r="D389" i="16"/>
  <c r="F388" i="16"/>
  <c r="E388" i="16"/>
  <c r="D388" i="16"/>
  <c r="D387" i="16"/>
  <c r="F386" i="16"/>
  <c r="F385" i="16"/>
  <c r="E385" i="16"/>
  <c r="D385" i="16"/>
  <c r="F384" i="16"/>
  <c r="E384" i="16"/>
  <c r="D384" i="16"/>
  <c r="F382" i="16"/>
  <c r="F381" i="16"/>
  <c r="E381" i="16"/>
  <c r="D381" i="16"/>
  <c r="F380" i="16"/>
  <c r="D380" i="16"/>
  <c r="F378" i="16"/>
  <c r="E377" i="16"/>
  <c r="F374" i="16"/>
  <c r="F373" i="16"/>
  <c r="E373" i="16"/>
  <c r="D373" i="16"/>
  <c r="F372" i="16"/>
  <c r="D371" i="16"/>
  <c r="F370" i="16"/>
  <c r="F369" i="16"/>
  <c r="E369" i="16"/>
  <c r="D369" i="16"/>
  <c r="D368" i="16"/>
  <c r="F367" i="16"/>
  <c r="F366" i="16"/>
  <c r="F365" i="16"/>
  <c r="E365" i="16"/>
  <c r="D365" i="16"/>
  <c r="D363" i="16"/>
  <c r="F362" i="16"/>
  <c r="E361" i="16"/>
  <c r="F358" i="16"/>
  <c r="F357" i="16"/>
  <c r="E357" i="16"/>
  <c r="D357" i="16"/>
  <c r="F356" i="16"/>
  <c r="D355" i="16"/>
  <c r="F354" i="16"/>
  <c r="F353" i="16"/>
  <c r="E353" i="16"/>
  <c r="D353" i="16"/>
  <c r="F352" i="16"/>
  <c r="E352" i="16"/>
  <c r="D352" i="16"/>
  <c r="F351" i="16"/>
  <c r="F350" i="16"/>
  <c r="F349" i="16"/>
  <c r="E349" i="16"/>
  <c r="D349" i="16"/>
  <c r="F348" i="16"/>
  <c r="E348" i="16"/>
  <c r="D348" i="16"/>
  <c r="D347" i="16"/>
  <c r="F346" i="16"/>
  <c r="F345" i="16"/>
  <c r="E345" i="16"/>
  <c r="D345" i="16"/>
  <c r="F344" i="16"/>
  <c r="E344" i="16"/>
  <c r="D344" i="16"/>
  <c r="F343" i="16"/>
  <c r="F342" i="16"/>
  <c r="F341" i="16"/>
  <c r="E341" i="16"/>
  <c r="D341" i="16"/>
  <c r="F340" i="16"/>
  <c r="E340" i="16"/>
  <c r="D340" i="16"/>
  <c r="D339" i="16"/>
  <c r="F337" i="16"/>
  <c r="E337" i="16"/>
  <c r="D337" i="16"/>
  <c r="F336" i="16"/>
  <c r="E336" i="16"/>
  <c r="D336" i="16"/>
  <c r="F335" i="16"/>
  <c r="F333" i="16"/>
  <c r="E333" i="16"/>
  <c r="D333" i="16"/>
  <c r="F332" i="16"/>
  <c r="E332" i="16"/>
  <c r="D332" i="16"/>
  <c r="D331" i="16"/>
  <c r="F330" i="16"/>
  <c r="F329" i="16"/>
  <c r="E329" i="16"/>
  <c r="D329" i="16"/>
  <c r="F328" i="16"/>
  <c r="E328" i="16"/>
  <c r="D328" i="16"/>
  <c r="F327" i="16"/>
  <c r="F326" i="16"/>
  <c r="F325" i="16"/>
  <c r="E325" i="16"/>
  <c r="D325" i="16"/>
  <c r="F324" i="16"/>
  <c r="E324" i="16"/>
  <c r="D324" i="16"/>
  <c r="D323" i="16"/>
  <c r="F322" i="16"/>
  <c r="F321" i="16"/>
  <c r="E321" i="16"/>
  <c r="D321" i="16"/>
  <c r="D320" i="16"/>
  <c r="F319" i="16"/>
  <c r="F318" i="16"/>
  <c r="D318" i="16"/>
  <c r="F317" i="16"/>
  <c r="E317" i="16"/>
  <c r="D317" i="16"/>
  <c r="E316" i="16"/>
  <c r="D316" i="16"/>
  <c r="E315" i="16"/>
  <c r="F314" i="16"/>
  <c r="D314" i="16"/>
  <c r="F313" i="16"/>
  <c r="E313" i="16"/>
  <c r="D313" i="16"/>
  <c r="F312" i="16"/>
  <c r="E312" i="16"/>
  <c r="D311" i="16"/>
  <c r="F310" i="16"/>
  <c r="D310" i="16"/>
  <c r="F309" i="16"/>
  <c r="E309" i="16"/>
  <c r="D309" i="16"/>
  <c r="F308" i="16"/>
  <c r="F306" i="16"/>
  <c r="D306" i="16"/>
  <c r="F305" i="16"/>
  <c r="E305" i="16"/>
  <c r="D305" i="16"/>
  <c r="F304" i="16"/>
  <c r="E304" i="16"/>
  <c r="D304" i="16"/>
  <c r="F303" i="16"/>
  <c r="F302" i="16"/>
  <c r="D302" i="16"/>
  <c r="F301" i="16"/>
  <c r="E301" i="16"/>
  <c r="D301" i="16"/>
  <c r="F300" i="16"/>
  <c r="E300" i="16"/>
  <c r="D300" i="16"/>
  <c r="E299" i="16"/>
  <c r="F298" i="16"/>
  <c r="D298" i="16"/>
  <c r="F297" i="16"/>
  <c r="E297" i="16"/>
  <c r="D297" i="16"/>
  <c r="F296" i="16"/>
  <c r="E296" i="16"/>
  <c r="D296" i="16"/>
  <c r="D295" i="16"/>
  <c r="F294" i="16"/>
  <c r="D294" i="16"/>
  <c r="F293" i="16"/>
  <c r="E293" i="16"/>
  <c r="D293" i="16"/>
  <c r="F292" i="16"/>
  <c r="E292" i="16"/>
  <c r="D292" i="16"/>
  <c r="F290" i="16"/>
  <c r="D290" i="16"/>
  <c r="F289" i="16"/>
  <c r="E289" i="16"/>
  <c r="D289" i="16"/>
  <c r="F288" i="16"/>
  <c r="E288" i="16"/>
  <c r="D288" i="16"/>
  <c r="F287" i="16"/>
  <c r="F286" i="16"/>
  <c r="D286" i="16"/>
  <c r="F285" i="16"/>
  <c r="E285" i="16"/>
  <c r="D285" i="16"/>
  <c r="F284" i="16"/>
  <c r="E284" i="16"/>
  <c r="D284" i="16"/>
  <c r="E283" i="16"/>
  <c r="F282" i="16"/>
  <c r="D282" i="16"/>
  <c r="E281" i="16"/>
  <c r="D281" i="16"/>
  <c r="F280" i="16"/>
  <c r="E280" i="16"/>
  <c r="D280" i="16"/>
  <c r="D279" i="16"/>
  <c r="F278" i="16"/>
  <c r="D278" i="16"/>
  <c r="F277" i="16"/>
  <c r="E277" i="16"/>
  <c r="F276" i="16"/>
  <c r="E276" i="16"/>
  <c r="D276" i="16"/>
  <c r="F273" i="16"/>
  <c r="E273" i="16"/>
  <c r="F272" i="16"/>
  <c r="E272" i="16"/>
  <c r="D272" i="16"/>
  <c r="F271" i="16"/>
  <c r="D270" i="16"/>
  <c r="F269" i="16"/>
  <c r="F268" i="16"/>
  <c r="E268" i="16"/>
  <c r="D268" i="16"/>
  <c r="E267" i="16"/>
  <c r="F266" i="16"/>
  <c r="D266" i="16"/>
  <c r="F265" i="16"/>
  <c r="E265" i="16"/>
  <c r="D265" i="16"/>
  <c r="F264" i="16"/>
  <c r="E264" i="16"/>
  <c r="D264" i="16"/>
  <c r="D263" i="16"/>
  <c r="F262" i="16"/>
  <c r="F261" i="16"/>
  <c r="E261" i="16"/>
  <c r="D261" i="16"/>
  <c r="F260" i="16"/>
  <c r="E260" i="16"/>
  <c r="D260" i="16"/>
  <c r="F258" i="16"/>
  <c r="D258" i="16"/>
  <c r="F257" i="16"/>
  <c r="E257" i="16"/>
  <c r="D257" i="16"/>
  <c r="F255" i="16"/>
  <c r="F254" i="16"/>
  <c r="D254" i="16"/>
  <c r="F253" i="16"/>
  <c r="E253" i="16"/>
  <c r="D253" i="16"/>
  <c r="F250" i="16"/>
  <c r="D250" i="16"/>
  <c r="F249" i="16"/>
  <c r="E249" i="16"/>
  <c r="D249" i="16"/>
  <c r="D247" i="16"/>
  <c r="F246" i="16"/>
  <c r="D246" i="16"/>
  <c r="F245" i="16"/>
  <c r="E245" i="16"/>
  <c r="D245" i="16"/>
  <c r="F242" i="16"/>
  <c r="D242" i="16"/>
  <c r="F241" i="16"/>
  <c r="E241" i="16"/>
  <c r="D241" i="16"/>
  <c r="F240" i="16"/>
  <c r="E240" i="16"/>
  <c r="D240" i="16"/>
  <c r="F239" i="16"/>
  <c r="F238" i="16"/>
  <c r="D238" i="16"/>
  <c r="F237" i="16"/>
  <c r="E237" i="16"/>
  <c r="D237" i="16"/>
  <c r="F236" i="16"/>
  <c r="E236" i="16"/>
  <c r="D236" i="16"/>
  <c r="E235" i="16"/>
  <c r="F234" i="16"/>
  <c r="D234" i="16"/>
  <c r="F233" i="16"/>
  <c r="E233" i="16"/>
  <c r="D233" i="16"/>
  <c r="F232" i="16"/>
  <c r="E232" i="16"/>
  <c r="D232" i="16"/>
  <c r="D231" i="16"/>
  <c r="F230" i="16"/>
  <c r="D230" i="16"/>
  <c r="F229" i="16"/>
  <c r="E229" i="16"/>
  <c r="D229" i="16"/>
  <c r="F228" i="16"/>
  <c r="E228" i="16"/>
  <c r="D228" i="16"/>
  <c r="F226" i="16"/>
  <c r="D226" i="16"/>
  <c r="F225" i="16"/>
  <c r="E225" i="16"/>
  <c r="D225" i="16"/>
  <c r="F224" i="16"/>
  <c r="E224" i="16"/>
  <c r="D224" i="16"/>
  <c r="F223" i="16"/>
  <c r="F222" i="16"/>
  <c r="D222" i="16"/>
  <c r="F221" i="16"/>
  <c r="E221" i="16"/>
  <c r="D221" i="16"/>
  <c r="F220" i="16"/>
  <c r="E220" i="16"/>
  <c r="D220" i="16"/>
  <c r="E219" i="16"/>
  <c r="F218" i="16"/>
  <c r="D218" i="16"/>
  <c r="F216" i="16"/>
  <c r="E216" i="16"/>
  <c r="D216" i="16"/>
  <c r="D215" i="16"/>
  <c r="F214" i="16"/>
  <c r="D214" i="16"/>
  <c r="E213" i="16"/>
  <c r="F212" i="16"/>
  <c r="E212" i="16"/>
  <c r="D212" i="16"/>
  <c r="F210" i="16"/>
  <c r="D210" i="16"/>
  <c r="F209" i="16"/>
  <c r="F208" i="16"/>
  <c r="E208" i="16"/>
  <c r="D208" i="16"/>
  <c r="F207" i="16"/>
  <c r="F206" i="16"/>
  <c r="D206" i="16"/>
  <c r="F204" i="16"/>
  <c r="E204" i="16"/>
  <c r="D204" i="16"/>
  <c r="E203" i="16"/>
  <c r="F202" i="16"/>
  <c r="D202" i="16"/>
  <c r="F201" i="16"/>
  <c r="E201" i="16"/>
  <c r="D201" i="16"/>
  <c r="F200" i="16"/>
  <c r="E200" i="16"/>
  <c r="D200" i="16"/>
  <c r="D199" i="16"/>
  <c r="F198" i="16"/>
  <c r="F197" i="16"/>
  <c r="E197" i="16"/>
  <c r="D197" i="16"/>
  <c r="F196" i="16"/>
  <c r="E196" i="16"/>
  <c r="D196" i="16"/>
  <c r="F194" i="16"/>
  <c r="D194" i="16"/>
  <c r="F193" i="16"/>
  <c r="E193" i="16"/>
  <c r="D193" i="16"/>
  <c r="F192" i="16"/>
  <c r="E192" i="16"/>
  <c r="D192" i="16"/>
  <c r="F191" i="16"/>
  <c r="F190" i="16"/>
  <c r="D190" i="16"/>
  <c r="F189" i="16"/>
  <c r="E189" i="16"/>
  <c r="D189" i="16"/>
  <c r="F188" i="16"/>
  <c r="E188" i="16"/>
  <c r="D188" i="16"/>
  <c r="F186" i="16"/>
  <c r="D186" i="16"/>
  <c r="F185" i="16"/>
  <c r="E185" i="16"/>
  <c r="D185" i="16"/>
  <c r="F184" i="16"/>
  <c r="E184" i="16"/>
  <c r="D184" i="16"/>
  <c r="D183" i="16"/>
  <c r="F182" i="16"/>
  <c r="D182" i="16"/>
  <c r="F181" i="16"/>
  <c r="E181" i="16"/>
  <c r="D181" i="16"/>
  <c r="F180" i="16"/>
  <c r="E180" i="16"/>
  <c r="D180" i="16"/>
  <c r="F178" i="16"/>
  <c r="D178" i="16"/>
  <c r="F177" i="16"/>
  <c r="E177" i="16"/>
  <c r="D177" i="16"/>
  <c r="F176" i="16"/>
  <c r="E176" i="16"/>
  <c r="D176" i="16"/>
  <c r="F175" i="16"/>
  <c r="F174" i="16"/>
  <c r="D174" i="16"/>
  <c r="F173" i="16"/>
  <c r="E173" i="16"/>
  <c r="D173" i="16"/>
  <c r="F172" i="16"/>
  <c r="E172" i="16"/>
  <c r="D172" i="16"/>
  <c r="E171" i="16"/>
  <c r="F170" i="16"/>
  <c r="D170" i="16"/>
  <c r="F169" i="16"/>
  <c r="E169" i="16"/>
  <c r="D169" i="16"/>
  <c r="F168" i="16"/>
  <c r="E168" i="16"/>
  <c r="D168" i="16"/>
  <c r="D167" i="16"/>
  <c r="F166" i="16"/>
  <c r="D166" i="16"/>
  <c r="F165" i="16"/>
  <c r="E165" i="16"/>
  <c r="D165" i="16"/>
  <c r="F164" i="16"/>
  <c r="E164" i="16"/>
  <c r="D164" i="16"/>
  <c r="F162" i="16"/>
  <c r="D162" i="16"/>
  <c r="E161" i="16"/>
  <c r="F160" i="16"/>
  <c r="E160" i="16"/>
  <c r="D160" i="16"/>
  <c r="F159" i="16"/>
  <c r="F158" i="16"/>
  <c r="D158" i="16"/>
  <c r="F157" i="16"/>
  <c r="F156" i="16"/>
  <c r="E156" i="16"/>
  <c r="D156" i="16"/>
  <c r="E155" i="16"/>
  <c r="F154" i="16"/>
  <c r="D154" i="16"/>
  <c r="F152" i="16"/>
  <c r="E152" i="16"/>
  <c r="D152" i="16"/>
  <c r="D151" i="16"/>
  <c r="F150" i="16"/>
  <c r="D150" i="16"/>
  <c r="F148" i="16"/>
  <c r="E148" i="16"/>
  <c r="D148" i="16"/>
  <c r="F146" i="16"/>
  <c r="D146" i="16"/>
  <c r="F145" i="16"/>
  <c r="F144" i="16"/>
  <c r="E144" i="16"/>
  <c r="D144" i="16"/>
  <c r="F143" i="16"/>
  <c r="F142" i="16"/>
  <c r="D142" i="16"/>
  <c r="E141" i="16"/>
  <c r="F140" i="16"/>
  <c r="E140" i="16"/>
  <c r="D140" i="16"/>
  <c r="E139" i="16"/>
  <c r="F138" i="16"/>
  <c r="D138" i="16"/>
  <c r="F137" i="16"/>
  <c r="F136" i="16"/>
  <c r="E136" i="16"/>
  <c r="D136" i="16"/>
  <c r="D135" i="16"/>
  <c r="F134" i="16"/>
  <c r="D134" i="16"/>
  <c r="F132" i="16"/>
  <c r="E132" i="16"/>
  <c r="D132" i="16"/>
  <c r="F130" i="16"/>
  <c r="D130" i="16"/>
  <c r="F129" i="16"/>
  <c r="E129" i="16"/>
  <c r="D129" i="16"/>
  <c r="F128" i="16"/>
  <c r="E128" i="16"/>
  <c r="D128" i="16"/>
  <c r="F127" i="16"/>
  <c r="F126" i="16"/>
  <c r="D126" i="16"/>
  <c r="F125" i="16"/>
  <c r="E125" i="16"/>
  <c r="D125" i="16"/>
  <c r="F124" i="16"/>
  <c r="E124" i="16"/>
  <c r="D124" i="16"/>
  <c r="E123" i="16"/>
  <c r="F122" i="16"/>
  <c r="D122" i="16"/>
  <c r="F121" i="16"/>
  <c r="E121" i="16"/>
  <c r="D121" i="16"/>
  <c r="F120" i="16"/>
  <c r="E120" i="16"/>
  <c r="D120" i="16"/>
  <c r="D119" i="16"/>
  <c r="F118" i="16"/>
  <c r="D118" i="16"/>
  <c r="F117" i="16"/>
  <c r="E117" i="16"/>
  <c r="D117" i="16"/>
  <c r="F116" i="16"/>
  <c r="E116" i="16"/>
  <c r="D116" i="16"/>
  <c r="F114" i="16"/>
  <c r="D114" i="16"/>
  <c r="F113" i="16"/>
  <c r="E113" i="16"/>
  <c r="D113" i="16"/>
  <c r="F112" i="16"/>
  <c r="E112" i="16"/>
  <c r="D112" i="16"/>
  <c r="F111" i="16"/>
  <c r="F110" i="16"/>
  <c r="D110" i="16"/>
  <c r="F109" i="16"/>
  <c r="E109" i="16"/>
  <c r="D109" i="16"/>
  <c r="F108" i="16"/>
  <c r="E108" i="16"/>
  <c r="D108" i="16"/>
  <c r="E107" i="16"/>
  <c r="F106" i="16"/>
  <c r="D106" i="16"/>
  <c r="F105" i="16"/>
  <c r="E105" i="16"/>
  <c r="D105" i="16"/>
  <c r="F104" i="16"/>
  <c r="E104" i="16"/>
  <c r="D104" i="16"/>
  <c r="D103" i="16"/>
  <c r="F102" i="16"/>
  <c r="D102" i="16"/>
  <c r="F101" i="16"/>
  <c r="E101" i="16"/>
  <c r="D101" i="16"/>
  <c r="F100" i="16"/>
  <c r="E100" i="16"/>
  <c r="D100" i="16"/>
  <c r="F98" i="16"/>
  <c r="D98" i="16"/>
  <c r="F97" i="16"/>
  <c r="E97" i="16"/>
  <c r="D97" i="16"/>
  <c r="F96" i="16"/>
  <c r="E96" i="16"/>
  <c r="D96" i="16"/>
  <c r="F95" i="16"/>
  <c r="F94" i="16"/>
  <c r="D94" i="16"/>
  <c r="F93" i="16"/>
  <c r="E93" i="16"/>
  <c r="D93" i="16"/>
  <c r="F92" i="16"/>
  <c r="E92" i="16"/>
  <c r="D92" i="16"/>
  <c r="E91" i="16"/>
  <c r="F90" i="16"/>
  <c r="D90" i="16"/>
  <c r="F89" i="16"/>
  <c r="E89" i="16"/>
  <c r="D89" i="16"/>
  <c r="F88" i="16"/>
  <c r="E88" i="16"/>
  <c r="D88" i="16"/>
  <c r="D87" i="16"/>
  <c r="F86" i="16"/>
  <c r="D86" i="16"/>
  <c r="F85" i="16"/>
  <c r="E85" i="16"/>
  <c r="D85" i="16"/>
  <c r="F84" i="16"/>
  <c r="E84" i="16"/>
  <c r="D84" i="16"/>
  <c r="F81" i="16"/>
  <c r="E81" i="16"/>
  <c r="D81" i="16"/>
  <c r="F80" i="16"/>
  <c r="E80" i="16"/>
  <c r="D80" i="16"/>
  <c r="F79" i="16"/>
  <c r="D78" i="16"/>
  <c r="F77" i="16"/>
  <c r="E77" i="16"/>
  <c r="D77" i="16"/>
  <c r="F76" i="16"/>
  <c r="E76" i="16"/>
  <c r="D76" i="16"/>
  <c r="E75" i="16"/>
  <c r="F74" i="16"/>
  <c r="D74" i="16"/>
  <c r="F73" i="16"/>
  <c r="E73" i="16"/>
  <c r="D73" i="16"/>
  <c r="F72" i="16"/>
  <c r="E72" i="16"/>
  <c r="D72" i="16"/>
  <c r="D71" i="16"/>
  <c r="F70" i="16"/>
  <c r="D70" i="16"/>
  <c r="F69" i="16"/>
  <c r="E69" i="16"/>
  <c r="D69" i="16"/>
  <c r="F68" i="16"/>
  <c r="E68" i="16"/>
  <c r="D68" i="16"/>
  <c r="F66" i="16"/>
  <c r="D66" i="16"/>
  <c r="F65" i="16"/>
  <c r="E65" i="16"/>
  <c r="D65" i="16"/>
  <c r="D64" i="16"/>
  <c r="F63" i="16"/>
  <c r="F62" i="16"/>
  <c r="D62" i="16"/>
  <c r="F61" i="16"/>
  <c r="E61" i="16"/>
  <c r="D61" i="16"/>
  <c r="E60" i="16"/>
  <c r="D60" i="16"/>
  <c r="E59" i="16"/>
  <c r="F58" i="16"/>
  <c r="D58" i="16"/>
  <c r="F57" i="16"/>
  <c r="E57" i="16"/>
  <c r="D57" i="16"/>
  <c r="F56" i="16"/>
  <c r="E56" i="16"/>
  <c r="D55" i="16"/>
  <c r="F54" i="16"/>
  <c r="D54" i="16"/>
  <c r="F53" i="16"/>
  <c r="E53" i="16"/>
  <c r="D53" i="16"/>
  <c r="F52" i="16"/>
  <c r="F50" i="16"/>
  <c r="D50" i="16"/>
  <c r="F49" i="16"/>
  <c r="E49" i="16"/>
  <c r="D49" i="16"/>
  <c r="F48" i="16"/>
  <c r="E48" i="16"/>
  <c r="D48" i="16"/>
  <c r="F47" i="16"/>
  <c r="F46" i="16"/>
  <c r="D46" i="16"/>
  <c r="F45" i="16"/>
  <c r="E45" i="16"/>
  <c r="D45" i="16"/>
  <c r="F44" i="16"/>
  <c r="E44" i="16"/>
  <c r="D44" i="16"/>
  <c r="E43" i="16"/>
  <c r="F42" i="16"/>
  <c r="D42" i="16"/>
  <c r="F41" i="16"/>
  <c r="E41" i="16"/>
  <c r="D41" i="16"/>
  <c r="F40" i="16"/>
  <c r="E40" i="16"/>
  <c r="D40" i="16"/>
  <c r="D39" i="16"/>
  <c r="F38" i="16"/>
  <c r="D38" i="16"/>
  <c r="F37" i="16"/>
  <c r="E37" i="16"/>
  <c r="D37" i="16"/>
  <c r="F36" i="16"/>
  <c r="E36" i="16"/>
  <c r="D36" i="16"/>
  <c r="F34" i="16"/>
  <c r="D34" i="16"/>
  <c r="F33" i="16"/>
  <c r="E33" i="16"/>
  <c r="D33" i="16"/>
  <c r="F32" i="16"/>
  <c r="E32" i="16"/>
  <c r="D32" i="16"/>
  <c r="F31" i="16"/>
  <c r="F30" i="16"/>
  <c r="D30" i="16"/>
  <c r="F29" i="16"/>
  <c r="E29" i="16"/>
  <c r="D29" i="16"/>
  <c r="F28" i="16"/>
  <c r="E28" i="16"/>
  <c r="D28" i="16"/>
  <c r="E27" i="16"/>
  <c r="F26" i="16"/>
  <c r="D26" i="16"/>
  <c r="E25" i="16"/>
  <c r="D25" i="16"/>
  <c r="F24" i="16"/>
  <c r="E24" i="16"/>
  <c r="D24" i="16"/>
  <c r="D23" i="16"/>
  <c r="F22" i="16"/>
  <c r="D22" i="16"/>
  <c r="F21" i="16"/>
  <c r="E21" i="16"/>
  <c r="F20" i="16"/>
  <c r="E20" i="16"/>
  <c r="D20" i="16"/>
  <c r="F17" i="16"/>
  <c r="E17" i="16"/>
  <c r="F16" i="16"/>
  <c r="E16" i="16"/>
  <c r="D16" i="16"/>
  <c r="F15" i="16"/>
  <c r="D14" i="16"/>
  <c r="F13" i="16"/>
  <c r="F12" i="16"/>
  <c r="E12" i="16"/>
  <c r="D12" i="16"/>
  <c r="E11" i="16"/>
  <c r="F10" i="16"/>
  <c r="D10" i="16"/>
  <c r="F9" i="16"/>
  <c r="E9" i="16"/>
  <c r="D9" i="16"/>
  <c r="G51" i="10"/>
  <c r="A51" i="10" s="1"/>
  <c r="D2498" i="16"/>
  <c r="F2498" i="16"/>
  <c r="D2490" i="16"/>
  <c r="E2490" i="16"/>
  <c r="F2490" i="16"/>
  <c r="D2482" i="16"/>
  <c r="F2482" i="16"/>
  <c r="E2482" i="16"/>
  <c r="D2474" i="16"/>
  <c r="E2474" i="16"/>
  <c r="F2474" i="16"/>
  <c r="D2466" i="16"/>
  <c r="F2466" i="16"/>
  <c r="E2466" i="16"/>
  <c r="D2458" i="16"/>
  <c r="E2458" i="16"/>
  <c r="D2450" i="16"/>
  <c r="F2450" i="16"/>
  <c r="E2450" i="16"/>
  <c r="D2442" i="16"/>
  <c r="E2442" i="16"/>
  <c r="F2442" i="16"/>
  <c r="D2434" i="16"/>
  <c r="F2434" i="16"/>
  <c r="D2418" i="16"/>
  <c r="F2418" i="16"/>
  <c r="E2418" i="16"/>
  <c r="D2410" i="16"/>
  <c r="E2410" i="16"/>
  <c r="F2410" i="16"/>
  <c r="E2402" i="16"/>
  <c r="D2394" i="16"/>
  <c r="E2394" i="16"/>
  <c r="D2386" i="16"/>
  <c r="F2386" i="16"/>
  <c r="E2386" i="16"/>
  <c r="D2378" i="16"/>
  <c r="E2378" i="16"/>
  <c r="F2378" i="16"/>
  <c r="D2370" i="16"/>
  <c r="F2370" i="16"/>
  <c r="D2362" i="16"/>
  <c r="E2362" i="16"/>
  <c r="F2362" i="16"/>
  <c r="D2354" i="16"/>
  <c r="F2354" i="16"/>
  <c r="E2354" i="16"/>
  <c r="D2346" i="16"/>
  <c r="E2346" i="16"/>
  <c r="F2346" i="16"/>
  <c r="D2338" i="16"/>
  <c r="F2338" i="16"/>
  <c r="E2338" i="16"/>
  <c r="D2330" i="16"/>
  <c r="E2330" i="16"/>
  <c r="D2322" i="16"/>
  <c r="F2322" i="16"/>
  <c r="E2322" i="16"/>
  <c r="D2314" i="16"/>
  <c r="E2314" i="16"/>
  <c r="F2314" i="16"/>
  <c r="D2306" i="16"/>
  <c r="F2306" i="16"/>
  <c r="D2298" i="16"/>
  <c r="E2298" i="16"/>
  <c r="F2298" i="16"/>
  <c r="D2290" i="16"/>
  <c r="F2290" i="16"/>
  <c r="E2290" i="16"/>
  <c r="D2282" i="16"/>
  <c r="E2282" i="16"/>
  <c r="F2282" i="16"/>
  <c r="D2274" i="16"/>
  <c r="F2274" i="16"/>
  <c r="E2274" i="16"/>
  <c r="D2266" i="16"/>
  <c r="E2266" i="16"/>
  <c r="D2258" i="16"/>
  <c r="F2258" i="16"/>
  <c r="E2258" i="16"/>
  <c r="D2250" i="16"/>
  <c r="E2250" i="16"/>
  <c r="F2250" i="16"/>
  <c r="D2242" i="16"/>
  <c r="F2242" i="16"/>
  <c r="D2234" i="16"/>
  <c r="E2234" i="16"/>
  <c r="F2234" i="16"/>
  <c r="D2226" i="16"/>
  <c r="F2226" i="16"/>
  <c r="E2226" i="16"/>
  <c r="D2218" i="16"/>
  <c r="E2218" i="16"/>
  <c r="F2218" i="16"/>
  <c r="D2210" i="16"/>
  <c r="F2210" i="16"/>
  <c r="E2210" i="16"/>
  <c r="D2202" i="16"/>
  <c r="E2202" i="16"/>
  <c r="D2194" i="16"/>
  <c r="F2194" i="16"/>
  <c r="E2194" i="16"/>
  <c r="D2186" i="16"/>
  <c r="E2186" i="16"/>
  <c r="F2186" i="16"/>
  <c r="D2178" i="16"/>
  <c r="F2178" i="16"/>
  <c r="D2170" i="16"/>
  <c r="E2170" i="16"/>
  <c r="F2170" i="16"/>
  <c r="D2162" i="16"/>
  <c r="F2162" i="16"/>
  <c r="E2162" i="16"/>
  <c r="D2154" i="16"/>
  <c r="E2154" i="16"/>
  <c r="F2154" i="16"/>
  <c r="D2146" i="16"/>
  <c r="F2146" i="16"/>
  <c r="E2146" i="16"/>
  <c r="D2138" i="16"/>
  <c r="E2138" i="16"/>
  <c r="D2130" i="16"/>
  <c r="F2130" i="16"/>
  <c r="E2130" i="16"/>
  <c r="D2122" i="16"/>
  <c r="E2122" i="16"/>
  <c r="F2122" i="16"/>
  <c r="D2114" i="16"/>
  <c r="F2114" i="16"/>
  <c r="D2106" i="16"/>
  <c r="E2106" i="16"/>
  <c r="F2106" i="16"/>
  <c r="D2098" i="16"/>
  <c r="F2098" i="16"/>
  <c r="E2098" i="16"/>
  <c r="D2090" i="16"/>
  <c r="E2090" i="16"/>
  <c r="F2090" i="16"/>
  <c r="D2082" i="16"/>
  <c r="F2082" i="16"/>
  <c r="E2082" i="16"/>
  <c r="E2070" i="16"/>
  <c r="E2054" i="16"/>
  <c r="D2030" i="16"/>
  <c r="F2030" i="16"/>
  <c r="E2030" i="16"/>
  <c r="D2022" i="16"/>
  <c r="F2022" i="16"/>
  <c r="E2022" i="16"/>
  <c r="D2006" i="16"/>
  <c r="F2006" i="16"/>
  <c r="E2006" i="16"/>
  <c r="D1998" i="16"/>
  <c r="F1998" i="16"/>
  <c r="E1998" i="16"/>
  <c r="D1990" i="16"/>
  <c r="E1990" i="16"/>
  <c r="F1990" i="16"/>
  <c r="D1986" i="16"/>
  <c r="F1986" i="16"/>
  <c r="D1978" i="16"/>
  <c r="E1978" i="16"/>
  <c r="D1970" i="16"/>
  <c r="F1970" i="16"/>
  <c r="E1970" i="16"/>
  <c r="F1962" i="16"/>
  <c r="D1942" i="16"/>
  <c r="E1942" i="16"/>
  <c r="F1942" i="16"/>
  <c r="D1934" i="16"/>
  <c r="E1934" i="16"/>
  <c r="D1926" i="16"/>
  <c r="E1926" i="16"/>
  <c r="F1926" i="16"/>
  <c r="D1914" i="16"/>
  <c r="E1914" i="16"/>
  <c r="D1906" i="16"/>
  <c r="F1906" i="16"/>
  <c r="E1906" i="16"/>
  <c r="E1894" i="16"/>
  <c r="D1878" i="16"/>
  <c r="E1878" i="16"/>
  <c r="F1878" i="16"/>
  <c r="D1866" i="16"/>
  <c r="E1866" i="16"/>
  <c r="F1866" i="16"/>
  <c r="D1846" i="16"/>
  <c r="E1846" i="16"/>
  <c r="F1846" i="16"/>
  <c r="D1838" i="16"/>
  <c r="E1838" i="16"/>
  <c r="D1830" i="16"/>
  <c r="E1830" i="16"/>
  <c r="F1830" i="16"/>
  <c r="D1826" i="16"/>
  <c r="F1826" i="16"/>
  <c r="D1818" i="16"/>
  <c r="E1818" i="16"/>
  <c r="D1810" i="16"/>
  <c r="F1810" i="16"/>
  <c r="E1810" i="16"/>
  <c r="D1802" i="16"/>
  <c r="E1802" i="16"/>
  <c r="F1802" i="16"/>
  <c r="D1782" i="16"/>
  <c r="E1782" i="16"/>
  <c r="F1782" i="16"/>
  <c r="D1770" i="16"/>
  <c r="E1770" i="16"/>
  <c r="F1770" i="16"/>
  <c r="D1750" i="16"/>
  <c r="E1750" i="16"/>
  <c r="F1750" i="16"/>
  <c r="D1742" i="16"/>
  <c r="E1742" i="16"/>
  <c r="D1734" i="16"/>
  <c r="E1734" i="16"/>
  <c r="F1734" i="16"/>
  <c r="D1730" i="16"/>
  <c r="D1718" i="16"/>
  <c r="E1718" i="16"/>
  <c r="F1718" i="16"/>
  <c r="D1710" i="16"/>
  <c r="E1710" i="16"/>
  <c r="D1702" i="16"/>
  <c r="E1702" i="16"/>
  <c r="D1698" i="16"/>
  <c r="F1698" i="16"/>
  <c r="D1690" i="16"/>
  <c r="D1682" i="16"/>
  <c r="F1682" i="16"/>
  <c r="E1682" i="16"/>
  <c r="E1674" i="16"/>
  <c r="F1674" i="16"/>
  <c r="D1670" i="16"/>
  <c r="F1670" i="16"/>
  <c r="D1666" i="16"/>
  <c r="F1666" i="16"/>
  <c r="E1658" i="16"/>
  <c r="D1650" i="16"/>
  <c r="F1650" i="16"/>
  <c r="E1642" i="16"/>
  <c r="F1642" i="16"/>
  <c r="D1622" i="16"/>
  <c r="E1622" i="16"/>
  <c r="F1622" i="16"/>
  <c r="D1614" i="16"/>
  <c r="E1614" i="16"/>
  <c r="D1610" i="16"/>
  <c r="E1610" i="16"/>
  <c r="F1610" i="16"/>
  <c r="D1606" i="16"/>
  <c r="E1606" i="16"/>
  <c r="F1606" i="16"/>
  <c r="D1602" i="16"/>
  <c r="F1602" i="16"/>
  <c r="D1590" i="16"/>
  <c r="E1590" i="16"/>
  <c r="F1590" i="16"/>
  <c r="D1586" i="16"/>
  <c r="F1586" i="16"/>
  <c r="E1586" i="16"/>
  <c r="D1582" i="16"/>
  <c r="E1582" i="16"/>
  <c r="D1578" i="16"/>
  <c r="E1578" i="16"/>
  <c r="F1578" i="16"/>
  <c r="D1574" i="16"/>
  <c r="E1574" i="16"/>
  <c r="F1574" i="16"/>
  <c r="D1570" i="16"/>
  <c r="F1570" i="16"/>
  <c r="D1562" i="16"/>
  <c r="E1562" i="16"/>
  <c r="D1558" i="16"/>
  <c r="E1558" i="16"/>
  <c r="F1558" i="16"/>
  <c r="D1554" i="16"/>
  <c r="F1554" i="16"/>
  <c r="E1554" i="16"/>
  <c r="D1550" i="16"/>
  <c r="E1550" i="16"/>
  <c r="D1546" i="16"/>
  <c r="E1546" i="16"/>
  <c r="F1546" i="16"/>
  <c r="D1542" i="16"/>
  <c r="E1542" i="16"/>
  <c r="F1542" i="16"/>
  <c r="D1538" i="16"/>
  <c r="F1538" i="16"/>
  <c r="D1530" i="16"/>
  <c r="E1530" i="16"/>
  <c r="D1526" i="16"/>
  <c r="E1526" i="16"/>
  <c r="F1526" i="16"/>
  <c r="D1522" i="16"/>
  <c r="F1522" i="16"/>
  <c r="E1522" i="16"/>
  <c r="D1518" i="16"/>
  <c r="E1518" i="16"/>
  <c r="D1514" i="16"/>
  <c r="E1514" i="16"/>
  <c r="F1514" i="16"/>
  <c r="D1510" i="16"/>
  <c r="E1510" i="16"/>
  <c r="F1510" i="16"/>
  <c r="D1506" i="16"/>
  <c r="F1506" i="16"/>
  <c r="D1498" i="16"/>
  <c r="E1498" i="16"/>
  <c r="D1494" i="16"/>
  <c r="E1494" i="16"/>
  <c r="F1494" i="16"/>
  <c r="D1490" i="16"/>
  <c r="F1490" i="16"/>
  <c r="E1490" i="16"/>
  <c r="D1486" i="16"/>
  <c r="E1486" i="16"/>
  <c r="D1482" i="16"/>
  <c r="E1482" i="16"/>
  <c r="F1482" i="16"/>
  <c r="D1478" i="16"/>
  <c r="E1478" i="16"/>
  <c r="F1478" i="16"/>
  <c r="D1474" i="16"/>
  <c r="F1474" i="16"/>
  <c r="D1466" i="16"/>
  <c r="E1466" i="16"/>
  <c r="E1462" i="16"/>
  <c r="F1462" i="16"/>
  <c r="D1458" i="16"/>
  <c r="E1458" i="16"/>
  <c r="D1454" i="16"/>
  <c r="E1454" i="16"/>
  <c r="E1450" i="16"/>
  <c r="F1450" i="16"/>
  <c r="D1446" i="16"/>
  <c r="E1446" i="16"/>
  <c r="F1446" i="16"/>
  <c r="D1442" i="16"/>
  <c r="F1442" i="16"/>
  <c r="D1434" i="16"/>
  <c r="E1434" i="16"/>
  <c r="D1430" i="16"/>
  <c r="E1430" i="16"/>
  <c r="F1430" i="16"/>
  <c r="D1426" i="16"/>
  <c r="F1426" i="16"/>
  <c r="E1426" i="16"/>
  <c r="D1422" i="16"/>
  <c r="E1422" i="16"/>
  <c r="D1418" i="16"/>
  <c r="E1418" i="16"/>
  <c r="F1418" i="16"/>
  <c r="D1414" i="16"/>
  <c r="E1414" i="16"/>
  <c r="F1414" i="16"/>
  <c r="D1410" i="16"/>
  <c r="F1410" i="16"/>
  <c r="D1402" i="16"/>
  <c r="E1402" i="16"/>
  <c r="D1398" i="16"/>
  <c r="E1398" i="16"/>
  <c r="F1398" i="16"/>
  <c r="D1394" i="16"/>
  <c r="F1394" i="16"/>
  <c r="E1394" i="16"/>
  <c r="D1390" i="16"/>
  <c r="E1390" i="16"/>
  <c r="D1386" i="16"/>
  <c r="E1386" i="16"/>
  <c r="F1386" i="16"/>
  <c r="D1382" i="16"/>
  <c r="E1382" i="16"/>
  <c r="F1382" i="16"/>
  <c r="D1378" i="16"/>
  <c r="F1378" i="16"/>
  <c r="D1370" i="16"/>
  <c r="E1370" i="16"/>
  <c r="D1366" i="16"/>
  <c r="F1366" i="16"/>
  <c r="E1362" i="16"/>
  <c r="D1358" i="16"/>
  <c r="E1354" i="16"/>
  <c r="D1350" i="16"/>
  <c r="E1346" i="16"/>
  <c r="D1342" i="16"/>
  <c r="F1342" i="16"/>
  <c r="D1338" i="16"/>
  <c r="E1338" i="16"/>
  <c r="D1334" i="16"/>
  <c r="F1334" i="16"/>
  <c r="D1330" i="16"/>
  <c r="E1330" i="16"/>
  <c r="D1326" i="16"/>
  <c r="F1326" i="16"/>
  <c r="D1322" i="16"/>
  <c r="E1322" i="16"/>
  <c r="D1318" i="16"/>
  <c r="F1318" i="16"/>
  <c r="D1314" i="16"/>
  <c r="E1314" i="16"/>
  <c r="D1310" i="16"/>
  <c r="F1310" i="16"/>
  <c r="D1306" i="16"/>
  <c r="E1306" i="16"/>
  <c r="D1302" i="16"/>
  <c r="F1302" i="16"/>
  <c r="E1298" i="16"/>
  <c r="F1298" i="16"/>
  <c r="E1294" i="16"/>
  <c r="F1294" i="16"/>
  <c r="D1294" i="16"/>
  <c r="E1290" i="16"/>
  <c r="F1290" i="16"/>
  <c r="E1286" i="16"/>
  <c r="F1286" i="16"/>
  <c r="F1282" i="16"/>
  <c r="E1278" i="16"/>
  <c r="F1278" i="16"/>
  <c r="E1274" i="16"/>
  <c r="F1274" i="16"/>
  <c r="E1270" i="16"/>
  <c r="E1266" i="16"/>
  <c r="F1266" i="16"/>
  <c r="E1262" i="16"/>
  <c r="D1262" i="16"/>
  <c r="E1258" i="16"/>
  <c r="F1258" i="16"/>
  <c r="F1254" i="16"/>
  <c r="E1250" i="16"/>
  <c r="F1250" i="16"/>
  <c r="F1246" i="16"/>
  <c r="D1246" i="16"/>
  <c r="E1242" i="16"/>
  <c r="E1238" i="16"/>
  <c r="F1238" i="16"/>
  <c r="E1234" i="16"/>
  <c r="E1230" i="16"/>
  <c r="F1230" i="16"/>
  <c r="D1230" i="16"/>
  <c r="F1226" i="16"/>
  <c r="E1222" i="16"/>
  <c r="F1222" i="16"/>
  <c r="F1218" i="16"/>
  <c r="E1214" i="16"/>
  <c r="F1214" i="16"/>
  <c r="E1210" i="16"/>
  <c r="F1210" i="16"/>
  <c r="E1206" i="16"/>
  <c r="E1202" i="16"/>
  <c r="F1202" i="16"/>
  <c r="E1198" i="16"/>
  <c r="D1198" i="16"/>
  <c r="E1194" i="16"/>
  <c r="F1194" i="16"/>
  <c r="F1190" i="16"/>
  <c r="E1186" i="16"/>
  <c r="F1186" i="16"/>
  <c r="F1182" i="16"/>
  <c r="D1182" i="16"/>
  <c r="E1178" i="16"/>
  <c r="E1174" i="16"/>
  <c r="F1174" i="16"/>
  <c r="E1170" i="16"/>
  <c r="E1166" i="16"/>
  <c r="F1166" i="16"/>
  <c r="D1166" i="16"/>
  <c r="F1162" i="16"/>
  <c r="E1158" i="16"/>
  <c r="F1158" i="16"/>
  <c r="F1154" i="16"/>
  <c r="E1150" i="16"/>
  <c r="F1150" i="16"/>
  <c r="E1146" i="16"/>
  <c r="F1146" i="16"/>
  <c r="E1142" i="16"/>
  <c r="E1138" i="16"/>
  <c r="F1138" i="16"/>
  <c r="E1134" i="16"/>
  <c r="F1134" i="16"/>
  <c r="D1134" i="16"/>
  <c r="E1130" i="16"/>
  <c r="F1130" i="16"/>
  <c r="E1126" i="16"/>
  <c r="F1126" i="16"/>
  <c r="E1122" i="16"/>
  <c r="F1122" i="16"/>
  <c r="E1118" i="16"/>
  <c r="F1118" i="16"/>
  <c r="D1118" i="16"/>
  <c r="E1114" i="16"/>
  <c r="F1114" i="16"/>
  <c r="E1110" i="16"/>
  <c r="F1110" i="16"/>
  <c r="E1106" i="16"/>
  <c r="F1106" i="16"/>
  <c r="E1102" i="16"/>
  <c r="F1102" i="16"/>
  <c r="D1102" i="16"/>
  <c r="E1098" i="16"/>
  <c r="F1098" i="16"/>
  <c r="E1094" i="16"/>
  <c r="F1094" i="16"/>
  <c r="E1090" i="16"/>
  <c r="F1090" i="16"/>
  <c r="E1086" i="16"/>
  <c r="F1086" i="16"/>
  <c r="D1086" i="16"/>
  <c r="E1082" i="16"/>
  <c r="F1082" i="16"/>
  <c r="E1078" i="16"/>
  <c r="F1078" i="16"/>
  <c r="E1074" i="16"/>
  <c r="F1074" i="16"/>
  <c r="E1066" i="16"/>
  <c r="F1066" i="16"/>
  <c r="E1062" i="16"/>
  <c r="F1062" i="16"/>
  <c r="E1058" i="16"/>
  <c r="F1058" i="16"/>
  <c r="E1054" i="16"/>
  <c r="F1054" i="16"/>
  <c r="D1054" i="16"/>
  <c r="E1050" i="16"/>
  <c r="F1050" i="16"/>
  <c r="E1046" i="16"/>
  <c r="F1046" i="16"/>
  <c r="E1042" i="16"/>
  <c r="F1042" i="16"/>
  <c r="E1038" i="16"/>
  <c r="F1038" i="16"/>
  <c r="D1038" i="16"/>
  <c r="E1034" i="16"/>
  <c r="F1034" i="16"/>
  <c r="E1030" i="16"/>
  <c r="F1030" i="16"/>
  <c r="E1026" i="16"/>
  <c r="F1026" i="16"/>
  <c r="F1022" i="16"/>
  <c r="E1014" i="16"/>
  <c r="E1006" i="16"/>
  <c r="E1002" i="16"/>
  <c r="F1002" i="16"/>
  <c r="E998" i="16"/>
  <c r="F998" i="16"/>
  <c r="E994" i="16"/>
  <c r="F994" i="16"/>
  <c r="E990" i="16"/>
  <c r="F990" i="16"/>
  <c r="D990" i="16"/>
  <c r="E986" i="16"/>
  <c r="F986" i="16"/>
  <c r="E982" i="16"/>
  <c r="F982" i="16"/>
  <c r="E978" i="16"/>
  <c r="F978" i="16"/>
  <c r="E974" i="16"/>
  <c r="F974" i="16"/>
  <c r="D974" i="16"/>
  <c r="E970" i="16"/>
  <c r="F970" i="16"/>
  <c r="E966" i="16"/>
  <c r="F966" i="16"/>
  <c r="E962" i="16"/>
  <c r="F962" i="16"/>
  <c r="E958" i="16"/>
  <c r="F958" i="16"/>
  <c r="D958" i="16"/>
  <c r="E954" i="16"/>
  <c r="F954" i="16"/>
  <c r="E950" i="16"/>
  <c r="F950" i="16"/>
  <c r="E946" i="16"/>
  <c r="F946" i="16"/>
  <c r="E942" i="16"/>
  <c r="F942" i="16"/>
  <c r="D942" i="16"/>
  <c r="E938" i="16"/>
  <c r="F938" i="16"/>
  <c r="E934" i="16"/>
  <c r="F934" i="16"/>
  <c r="E930" i="16"/>
  <c r="F930" i="16"/>
  <c r="E926" i="16"/>
  <c r="F926" i="16"/>
  <c r="D926" i="16"/>
  <c r="E922" i="16"/>
  <c r="F922" i="16"/>
  <c r="E918" i="16"/>
  <c r="F918" i="16"/>
  <c r="E914" i="16"/>
  <c r="F914" i="16"/>
  <c r="E910" i="16"/>
  <c r="F910" i="16"/>
  <c r="D910" i="16"/>
  <c r="E906" i="16"/>
  <c r="F906" i="16"/>
  <c r="E902" i="16"/>
  <c r="F902" i="16"/>
  <c r="E898" i="16"/>
  <c r="F898" i="16"/>
  <c r="E894" i="16"/>
  <c r="F894" i="16"/>
  <c r="D894" i="16"/>
  <c r="E890" i="16"/>
  <c r="F890" i="16"/>
  <c r="E886" i="16"/>
  <c r="F886" i="16"/>
  <c r="E882" i="16"/>
  <c r="F882" i="16"/>
  <c r="E878" i="16"/>
  <c r="F878" i="16"/>
  <c r="D878" i="16"/>
  <c r="E874" i="16"/>
  <c r="F874" i="16"/>
  <c r="E870" i="16"/>
  <c r="F870" i="16"/>
  <c r="E866" i="16"/>
  <c r="F866" i="16"/>
  <c r="E862" i="16"/>
  <c r="F862" i="16"/>
  <c r="D862" i="16"/>
  <c r="E858" i="16"/>
  <c r="F858" i="16"/>
  <c r="E854" i="16"/>
  <c r="F854" i="16"/>
  <c r="E850" i="16"/>
  <c r="F850" i="16"/>
  <c r="E846" i="16"/>
  <c r="F846" i="16"/>
  <c r="D846" i="16"/>
  <c r="E842" i="16"/>
  <c r="F842" i="16"/>
  <c r="E838" i="16"/>
  <c r="F838" i="16"/>
  <c r="E834" i="16"/>
  <c r="F834" i="16"/>
  <c r="E830" i="16"/>
  <c r="F830" i="16"/>
  <c r="D830" i="16"/>
  <c r="E826" i="16"/>
  <c r="F826" i="16"/>
  <c r="E822" i="16"/>
  <c r="F822" i="16"/>
  <c r="E818" i="16"/>
  <c r="F818" i="16"/>
  <c r="E814" i="16"/>
  <c r="F814" i="16"/>
  <c r="D814" i="16"/>
  <c r="E810" i="16"/>
  <c r="F810" i="16"/>
  <c r="E806" i="16"/>
  <c r="F806" i="16"/>
  <c r="E802" i="16"/>
  <c r="F802" i="16"/>
  <c r="E798" i="16"/>
  <c r="F798" i="16"/>
  <c r="D798" i="16"/>
  <c r="E794" i="16"/>
  <c r="F794" i="16"/>
  <c r="E790" i="16"/>
  <c r="F790" i="16"/>
  <c r="E786" i="16"/>
  <c r="F786" i="16"/>
  <c r="E782" i="16"/>
  <c r="F782" i="16"/>
  <c r="D782" i="16"/>
  <c r="E778" i="16"/>
  <c r="F778" i="16"/>
  <c r="E774" i="16"/>
  <c r="F774" i="16"/>
  <c r="E770" i="16"/>
  <c r="F770" i="16"/>
  <c r="E766" i="16"/>
  <c r="F766" i="16"/>
  <c r="D766" i="16"/>
  <c r="E762" i="16"/>
  <c r="F762" i="16"/>
  <c r="E758" i="16"/>
  <c r="F758" i="16"/>
  <c r="E754" i="16"/>
  <c r="F754" i="16"/>
  <c r="E750" i="16"/>
  <c r="F750" i="16"/>
  <c r="D750" i="16"/>
  <c r="E746" i="16"/>
  <c r="F746" i="16"/>
  <c r="E742" i="16"/>
  <c r="F742" i="16"/>
  <c r="E738" i="16"/>
  <c r="F738" i="16"/>
  <c r="E734" i="16"/>
  <c r="F734" i="16"/>
  <c r="D734" i="16"/>
  <c r="E730" i="16"/>
  <c r="F730" i="16"/>
  <c r="E726" i="16"/>
  <c r="F726" i="16"/>
  <c r="E722" i="16"/>
  <c r="F722" i="16"/>
  <c r="E718" i="16"/>
  <c r="F718" i="16"/>
  <c r="D718" i="16"/>
  <c r="E714" i="16"/>
  <c r="F714" i="16"/>
  <c r="E710" i="16"/>
  <c r="F710" i="16"/>
  <c r="E706" i="16"/>
  <c r="F706" i="16"/>
  <c r="E702" i="16"/>
  <c r="F702" i="16"/>
  <c r="D702" i="16"/>
  <c r="E698" i="16"/>
  <c r="F698" i="16"/>
  <c r="E694" i="16"/>
  <c r="F694" i="16"/>
  <c r="E690" i="16"/>
  <c r="F690" i="16"/>
  <c r="E686" i="16"/>
  <c r="F686" i="16"/>
  <c r="D686" i="16"/>
  <c r="E682" i="16"/>
  <c r="F682" i="16"/>
  <c r="E678" i="16"/>
  <c r="F678" i="16"/>
  <c r="E674" i="16"/>
  <c r="F674" i="16"/>
  <c r="E670" i="16"/>
  <c r="F670" i="16"/>
  <c r="D670" i="16"/>
  <c r="E666" i="16"/>
  <c r="F666" i="16"/>
  <c r="E662" i="16"/>
  <c r="F662" i="16"/>
  <c r="E658" i="16"/>
  <c r="F658" i="16"/>
  <c r="E654" i="16"/>
  <c r="F654" i="16"/>
  <c r="D654" i="16"/>
  <c r="E650" i="16"/>
  <c r="F650" i="16"/>
  <c r="E646" i="16"/>
  <c r="F646" i="16"/>
  <c r="E642" i="16"/>
  <c r="F642" i="16"/>
  <c r="E638" i="16"/>
  <c r="F638" i="16"/>
  <c r="D638" i="16"/>
  <c r="E634" i="16"/>
  <c r="F634" i="16"/>
  <c r="D2503" i="16"/>
  <c r="E2503" i="16"/>
  <c r="F2483" i="16"/>
  <c r="D2479" i="16"/>
  <c r="D2467" i="16"/>
  <c r="E2467" i="16"/>
  <c r="F2459" i="16"/>
  <c r="D2455" i="16"/>
  <c r="E2435" i="16"/>
  <c r="F2435" i="16"/>
  <c r="D2423" i="16"/>
  <c r="E2423" i="16"/>
  <c r="F2415" i="16"/>
  <c r="D2411" i="16"/>
  <c r="D2399" i="16"/>
  <c r="E2399" i="16"/>
  <c r="F2391" i="16"/>
  <c r="D2387" i="16"/>
  <c r="E2367" i="16"/>
  <c r="F2367" i="16"/>
  <c r="D2343" i="16"/>
  <c r="E2343" i="16"/>
  <c r="E2335" i="16"/>
  <c r="D2331" i="16"/>
  <c r="E2207" i="16"/>
  <c r="F2207" i="16"/>
  <c r="E322" i="16"/>
  <c r="E326" i="16"/>
  <c r="E330" i="16"/>
  <c r="E334" i="16"/>
  <c r="E342" i="16"/>
  <c r="E346" i="16"/>
  <c r="E350" i="16"/>
  <c r="E354" i="16"/>
  <c r="E358" i="16"/>
  <c r="E362" i="16"/>
  <c r="E366" i="16"/>
  <c r="E370" i="16"/>
  <c r="E374" i="16"/>
  <c r="E378" i="16"/>
  <c r="E382" i="16"/>
  <c r="E386" i="16"/>
  <c r="E402" i="16"/>
  <c r="E414" i="16"/>
  <c r="E418" i="16"/>
  <c r="E430" i="16"/>
  <c r="E434" i="16"/>
  <c r="E438" i="16"/>
  <c r="E442" i="16"/>
  <c r="E446" i="16"/>
  <c r="E450" i="16"/>
  <c r="E454" i="16"/>
  <c r="E458" i="16"/>
  <c r="E462" i="16"/>
  <c r="E470" i="16"/>
  <c r="E474" i="16"/>
  <c r="E478" i="16"/>
  <c r="E482" i="16"/>
  <c r="E486" i="16"/>
  <c r="E490" i="16"/>
  <c r="E494" i="16"/>
  <c r="E498" i="16"/>
  <c r="E502" i="16"/>
  <c r="E506" i="16"/>
  <c r="E510" i="16"/>
  <c r="E522" i="16"/>
  <c r="E526" i="16"/>
  <c r="E530" i="16"/>
  <c r="E534" i="16"/>
  <c r="E538" i="16"/>
  <c r="E542" i="16"/>
  <c r="E546" i="16"/>
  <c r="E550" i="16"/>
  <c r="E554" i="16"/>
  <c r="E558" i="16"/>
  <c r="E566" i="16"/>
  <c r="E570" i="16"/>
  <c r="E574" i="16"/>
  <c r="E578" i="16"/>
  <c r="E582" i="16"/>
  <c r="E586" i="16"/>
  <c r="E590" i="16"/>
  <c r="E594" i="16"/>
  <c r="E598" i="16"/>
  <c r="E602" i="16"/>
  <c r="E614" i="16"/>
  <c r="E618" i="16"/>
  <c r="E622" i="16"/>
  <c r="E626" i="16"/>
  <c r="F630" i="16"/>
  <c r="D650" i="16"/>
  <c r="D674" i="16"/>
  <c r="D694" i="16"/>
  <c r="D714" i="16"/>
  <c r="D738" i="16"/>
  <c r="D758" i="16"/>
  <c r="D778" i="16"/>
  <c r="D806" i="16"/>
  <c r="D810" i="16"/>
  <c r="D818" i="16"/>
  <c r="D870" i="16"/>
  <c r="D874" i="16"/>
  <c r="D882" i="16"/>
  <c r="D934" i="16"/>
  <c r="D938" i="16"/>
  <c r="D946" i="16"/>
  <c r="D998" i="16"/>
  <c r="D1002" i="16"/>
  <c r="D1062" i="16"/>
  <c r="D1066" i="16"/>
  <c r="D1074" i="16"/>
  <c r="D1126" i="16"/>
  <c r="D1130" i="16"/>
  <c r="D1138" i="16"/>
  <c r="D1190" i="16"/>
  <c r="D1194" i="16"/>
  <c r="D1202" i="16"/>
  <c r="D1254" i="16"/>
  <c r="D1258" i="16"/>
  <c r="D1266" i="16"/>
  <c r="F1374" i="16"/>
  <c r="F1390" i="16"/>
  <c r="F1402" i="16"/>
  <c r="E1406" i="16"/>
  <c r="E1410" i="16"/>
  <c r="F1502" i="16"/>
  <c r="F1518" i="16"/>
  <c r="F1530" i="16"/>
  <c r="E1534" i="16"/>
  <c r="E1538" i="16"/>
  <c r="F1630" i="16"/>
  <c r="F1658" i="16"/>
  <c r="E1662" i="16"/>
  <c r="E1666" i="16"/>
  <c r="F1758" i="16"/>
  <c r="E1790" i="16"/>
  <c r="F1914" i="16"/>
  <c r="E2178" i="16"/>
  <c r="F2266" i="16"/>
  <c r="E2434" i="16"/>
  <c r="D2502" i="16"/>
  <c r="E2502" i="16"/>
  <c r="F2502" i="16"/>
  <c r="D2494" i="16"/>
  <c r="F2494" i="16"/>
  <c r="D2486" i="16"/>
  <c r="E2486" i="16"/>
  <c r="F2486" i="16"/>
  <c r="D2478" i="16"/>
  <c r="E2478" i="16"/>
  <c r="E2470" i="16"/>
  <c r="D2462" i="16"/>
  <c r="F2462" i="16"/>
  <c r="D2454" i="16"/>
  <c r="E2454" i="16"/>
  <c r="F2454" i="16"/>
  <c r="D2446" i="16"/>
  <c r="E2446" i="16"/>
  <c r="D2438" i="16"/>
  <c r="E2438" i="16"/>
  <c r="F2438" i="16"/>
  <c r="D2430" i="16"/>
  <c r="F2430" i="16"/>
  <c r="E2422" i="16"/>
  <c r="F2422" i="16"/>
  <c r="D2414" i="16"/>
  <c r="E2414" i="16"/>
  <c r="D2406" i="16"/>
  <c r="E2406" i="16"/>
  <c r="D2398" i="16"/>
  <c r="F2398" i="16"/>
  <c r="D2390" i="16"/>
  <c r="E2390" i="16"/>
  <c r="F2390" i="16"/>
  <c r="D2382" i="16"/>
  <c r="E2382" i="16"/>
  <c r="D2374" i="16"/>
  <c r="E2374" i="16"/>
  <c r="F2374" i="16"/>
  <c r="D2366" i="16"/>
  <c r="F2366" i="16"/>
  <c r="D2358" i="16"/>
  <c r="E2358" i="16"/>
  <c r="F2358" i="16"/>
  <c r="D2350" i="16"/>
  <c r="E2350" i="16"/>
  <c r="D2342" i="16"/>
  <c r="E2342" i="16"/>
  <c r="F2342" i="16"/>
  <c r="D2334" i="16"/>
  <c r="F2334" i="16"/>
  <c r="D2326" i="16"/>
  <c r="E2326" i="16"/>
  <c r="F2326" i="16"/>
  <c r="D2318" i="16"/>
  <c r="E2318" i="16"/>
  <c r="D2310" i="16"/>
  <c r="E2310" i="16"/>
  <c r="F2310" i="16"/>
  <c r="D2302" i="16"/>
  <c r="F2302" i="16"/>
  <c r="D2294" i="16"/>
  <c r="E2294" i="16"/>
  <c r="F2294" i="16"/>
  <c r="D2286" i="16"/>
  <c r="E2286" i="16"/>
  <c r="D2278" i="16"/>
  <c r="E2278" i="16"/>
  <c r="F2278" i="16"/>
  <c r="D2270" i="16"/>
  <c r="F2270" i="16"/>
  <c r="D2262" i="16"/>
  <c r="E2262" i="16"/>
  <c r="F2262" i="16"/>
  <c r="D2254" i="16"/>
  <c r="E2254" i="16"/>
  <c r="D2246" i="16"/>
  <c r="E2246" i="16"/>
  <c r="F2246" i="16"/>
  <c r="D2238" i="16"/>
  <c r="F2238" i="16"/>
  <c r="D2230" i="16"/>
  <c r="E2230" i="16"/>
  <c r="F2230" i="16"/>
  <c r="D2222" i="16"/>
  <c r="E2222" i="16"/>
  <c r="D2214" i="16"/>
  <c r="E2214" i="16"/>
  <c r="F2214" i="16"/>
  <c r="D2206" i="16"/>
  <c r="F2206" i="16"/>
  <c r="D2198" i="16"/>
  <c r="E2198" i="16"/>
  <c r="F2198" i="16"/>
  <c r="D2190" i="16"/>
  <c r="E2190" i="16"/>
  <c r="D2182" i="16"/>
  <c r="E2182" i="16"/>
  <c r="F2182" i="16"/>
  <c r="D2174" i="16"/>
  <c r="F2174" i="16"/>
  <c r="D2166" i="16"/>
  <c r="E2166" i="16"/>
  <c r="F2166" i="16"/>
  <c r="D2158" i="16"/>
  <c r="E2158" i="16"/>
  <c r="D2150" i="16"/>
  <c r="E2150" i="16"/>
  <c r="F2150" i="16"/>
  <c r="D2142" i="16"/>
  <c r="F2142" i="16"/>
  <c r="D2134" i="16"/>
  <c r="E2134" i="16"/>
  <c r="F2134" i="16"/>
  <c r="D2126" i="16"/>
  <c r="E2126" i="16"/>
  <c r="D2118" i="16"/>
  <c r="E2118" i="16"/>
  <c r="F2118" i="16"/>
  <c r="D2110" i="16"/>
  <c r="F2110" i="16"/>
  <c r="D2102" i="16"/>
  <c r="E2102" i="16"/>
  <c r="F2102" i="16"/>
  <c r="D2094" i="16"/>
  <c r="E2094" i="16"/>
  <c r="D2086" i="16"/>
  <c r="E2086" i="16"/>
  <c r="F2086" i="16"/>
  <c r="D2078" i="16"/>
  <c r="F2078" i="16"/>
  <c r="D2066" i="16"/>
  <c r="E2058" i="16"/>
  <c r="F2050" i="16"/>
  <c r="F2034" i="16"/>
  <c r="D2026" i="16"/>
  <c r="E2026" i="16"/>
  <c r="F2026" i="16"/>
  <c r="D2010" i="16"/>
  <c r="E2010" i="16"/>
  <c r="F2010" i="16"/>
  <c r="D2002" i="16"/>
  <c r="E2002" i="16"/>
  <c r="F2002" i="16"/>
  <c r="D1994" i="16"/>
  <c r="E1994" i="16"/>
  <c r="F1994" i="16"/>
  <c r="D1974" i="16"/>
  <c r="E1974" i="16"/>
  <c r="F1974" i="16"/>
  <c r="D1966" i="16"/>
  <c r="E1966" i="16"/>
  <c r="D1958" i="16"/>
  <c r="E1958" i="16"/>
  <c r="F1958" i="16"/>
  <c r="D1954" i="16"/>
  <c r="F1954" i="16"/>
  <c r="D1946" i="16"/>
  <c r="E1946" i="16"/>
  <c r="D1938" i="16"/>
  <c r="F1938" i="16"/>
  <c r="E1938" i="16"/>
  <c r="D1930" i="16"/>
  <c r="E1930" i="16"/>
  <c r="F1930" i="16"/>
  <c r="D1910" i="16"/>
  <c r="E1910" i="16"/>
  <c r="F1910" i="16"/>
  <c r="D1902" i="16"/>
  <c r="E1902" i="16"/>
  <c r="D1898" i="16"/>
  <c r="E1898" i="16"/>
  <c r="F1898" i="16"/>
  <c r="D1882" i="16"/>
  <c r="E1882" i="16"/>
  <c r="D1874" i="16"/>
  <c r="F1874" i="16"/>
  <c r="E1874" i="16"/>
  <c r="D1870" i="16"/>
  <c r="E1870" i="16"/>
  <c r="D1858" i="16"/>
  <c r="F1858" i="16"/>
  <c r="D1850" i="16"/>
  <c r="E1850" i="16"/>
  <c r="D1842" i="16"/>
  <c r="F1842" i="16"/>
  <c r="E1842" i="16"/>
  <c r="D1834" i="16"/>
  <c r="E1834" i="16"/>
  <c r="F1834" i="16"/>
  <c r="D1814" i="16"/>
  <c r="E1814" i="16"/>
  <c r="F1814" i="16"/>
  <c r="D1806" i="16"/>
  <c r="E1806" i="16"/>
  <c r="D1786" i="16"/>
  <c r="E1786" i="16"/>
  <c r="D1778" i="16"/>
  <c r="F1778" i="16"/>
  <c r="E1778" i="16"/>
  <c r="D1774" i="16"/>
  <c r="E1774" i="16"/>
  <c r="D1766" i="16"/>
  <c r="E1766" i="16"/>
  <c r="F1766" i="16"/>
  <c r="D1762" i="16"/>
  <c r="F1762" i="16"/>
  <c r="D1754" i="16"/>
  <c r="E1754" i="16"/>
  <c r="D1746" i="16"/>
  <c r="F1746" i="16"/>
  <c r="E1746" i="16"/>
  <c r="D1738" i="16"/>
  <c r="E1738" i="16"/>
  <c r="F1738" i="16"/>
  <c r="D1722" i="16"/>
  <c r="E1722" i="16"/>
  <c r="D1714" i="16"/>
  <c r="F1714" i="16"/>
  <c r="E1714" i="16"/>
  <c r="D1706" i="16"/>
  <c r="E1706" i="16"/>
  <c r="F1706" i="16"/>
  <c r="D1686" i="16"/>
  <c r="E1686" i="16"/>
  <c r="F1686" i="16"/>
  <c r="D1678" i="16"/>
  <c r="E1678" i="16"/>
  <c r="D1654" i="16"/>
  <c r="E1654" i="16"/>
  <c r="F1654" i="16"/>
  <c r="E1646" i="16"/>
  <c r="D1638" i="16"/>
  <c r="D1634" i="16"/>
  <c r="F1634" i="16"/>
  <c r="D1618" i="16"/>
  <c r="F1618" i="16"/>
  <c r="E1618" i="16"/>
  <c r="D1594" i="16"/>
  <c r="E1594" i="16"/>
  <c r="E1070" i="16"/>
  <c r="F1070" i="16"/>
  <c r="D1070" i="16"/>
  <c r="D630" i="16"/>
  <c r="D646" i="16"/>
  <c r="D666" i="16"/>
  <c r="D690" i="16"/>
  <c r="D710" i="16"/>
  <c r="D730" i="16"/>
  <c r="D754" i="16"/>
  <c r="D774" i="16"/>
  <c r="D794" i="16"/>
  <c r="D802" i="16"/>
  <c r="D854" i="16"/>
  <c r="D858" i="16"/>
  <c r="D866" i="16"/>
  <c r="D918" i="16"/>
  <c r="D922" i="16"/>
  <c r="D930" i="16"/>
  <c r="D982" i="16"/>
  <c r="D986" i="16"/>
  <c r="D994" i="16"/>
  <c r="D1046" i="16"/>
  <c r="D1050" i="16"/>
  <c r="D1058" i="16"/>
  <c r="D1110" i="16"/>
  <c r="D1114" i="16"/>
  <c r="D1122" i="16"/>
  <c r="D1174" i="16"/>
  <c r="D1178" i="16"/>
  <c r="D1186" i="16"/>
  <c r="D1238" i="16"/>
  <c r="D1242" i="16"/>
  <c r="D1250" i="16"/>
  <c r="E1302" i="16"/>
  <c r="F1306" i="16"/>
  <c r="E1310" i="16"/>
  <c r="F1314" i="16"/>
  <c r="E1318" i="16"/>
  <c r="F1322" i="16"/>
  <c r="E1326" i="16"/>
  <c r="F1330" i="16"/>
  <c r="E1334" i="16"/>
  <c r="F1338" i="16"/>
  <c r="E1342" i="16"/>
  <c r="F1354" i="16"/>
  <c r="E1358" i="16"/>
  <c r="E1366" i="16"/>
  <c r="F1370" i="16"/>
  <c r="E1374" i="16"/>
  <c r="E1378" i="16"/>
  <c r="F1470" i="16"/>
  <c r="F1486" i="16"/>
  <c r="F1498" i="16"/>
  <c r="E1502" i="16"/>
  <c r="E1506" i="16"/>
  <c r="F1598" i="16"/>
  <c r="F1614" i="16"/>
  <c r="E1634" i="16"/>
  <c r="F1726" i="16"/>
  <c r="F1742" i="16"/>
  <c r="F1754" i="16"/>
  <c r="E1758" i="16"/>
  <c r="E1762" i="16"/>
  <c r="F1854" i="16"/>
  <c r="F1870" i="16"/>
  <c r="F1882" i="16"/>
  <c r="F1982" i="16"/>
  <c r="F2094" i="16"/>
  <c r="E2114" i="16"/>
  <c r="F2126" i="16"/>
  <c r="F2202" i="16"/>
  <c r="E2270" i="16"/>
  <c r="E2302" i="16"/>
  <c r="F2350" i="16"/>
  <c r="E2370" i="16"/>
  <c r="F2382" i="16"/>
  <c r="F2458" i="16"/>
  <c r="D642" i="16"/>
  <c r="D662" i="16"/>
  <c r="D682" i="16"/>
  <c r="D706" i="16"/>
  <c r="D726" i="16"/>
  <c r="D746" i="16"/>
  <c r="D770" i="16"/>
  <c r="D790" i="16"/>
  <c r="D838" i="16"/>
  <c r="D842" i="16"/>
  <c r="D850" i="16"/>
  <c r="D902" i="16"/>
  <c r="D906" i="16"/>
  <c r="D914" i="16"/>
  <c r="D966" i="16"/>
  <c r="D970" i="16"/>
  <c r="D978" i="16"/>
  <c r="D1030" i="16"/>
  <c r="D1034" i="16"/>
  <c r="D1042" i="16"/>
  <c r="D1094" i="16"/>
  <c r="D1098" i="16"/>
  <c r="D1106" i="16"/>
  <c r="D1158" i="16"/>
  <c r="D1162" i="16"/>
  <c r="D1170" i="16"/>
  <c r="D1222" i="16"/>
  <c r="D1226" i="16"/>
  <c r="D1234" i="16"/>
  <c r="D1286" i="16"/>
  <c r="D1290" i="16"/>
  <c r="D1298" i="16"/>
  <c r="F1438" i="16"/>
  <c r="F1454" i="16"/>
  <c r="F1466" i="16"/>
  <c r="E1470" i="16"/>
  <c r="E1474" i="16"/>
  <c r="F1566" i="16"/>
  <c r="F1582" i="16"/>
  <c r="F1594" i="16"/>
  <c r="E1598" i="16"/>
  <c r="E1602" i="16"/>
  <c r="F1694" i="16"/>
  <c r="F1710" i="16"/>
  <c r="F1722" i="16"/>
  <c r="E1726" i="16"/>
  <c r="E1730" i="16"/>
  <c r="F1822" i="16"/>
  <c r="F1838" i="16"/>
  <c r="F1850" i="16"/>
  <c r="E1854" i="16"/>
  <c r="E1858" i="16"/>
  <c r="F1950" i="16"/>
  <c r="F1966" i="16"/>
  <c r="F1978" i="16"/>
  <c r="E1982" i="16"/>
  <c r="E1986" i="16"/>
  <c r="F2138" i="16"/>
  <c r="E2206" i="16"/>
  <c r="E2238" i="16"/>
  <c r="F2286" i="16"/>
  <c r="E2306" i="16"/>
  <c r="F2318" i="16"/>
  <c r="F2394" i="16"/>
  <c r="E2462" i="16"/>
  <c r="F2475" i="16"/>
  <c r="E2494" i="16"/>
  <c r="E2327" i="16"/>
  <c r="F2327" i="16"/>
  <c r="F2323" i="16"/>
  <c r="D2319" i="16"/>
  <c r="D2315" i="16"/>
  <c r="E2315" i="16"/>
  <c r="D2307" i="16"/>
  <c r="E2307" i="16"/>
  <c r="E2303" i="16"/>
  <c r="F2303" i="16"/>
  <c r="F2299" i="16"/>
  <c r="D2295" i="16"/>
  <c r="D2291" i="16"/>
  <c r="E2291" i="16"/>
  <c r="E2287" i="16"/>
  <c r="F2287" i="16"/>
  <c r="D2279" i="16"/>
  <c r="E2279" i="16"/>
  <c r="F2275" i="16"/>
  <c r="E2263" i="16"/>
  <c r="F2263" i="16"/>
  <c r="F2259" i="16"/>
  <c r="D2251" i="16"/>
  <c r="D2243" i="16"/>
  <c r="E2243" i="16"/>
  <c r="E2239" i="16"/>
  <c r="F2239" i="16"/>
  <c r="F2235" i="16"/>
  <c r="D2231" i="16"/>
  <c r="D2227" i="16"/>
  <c r="E2227" i="16"/>
  <c r="E2223" i="16"/>
  <c r="F2223" i="16"/>
  <c r="D2215" i="16"/>
  <c r="E2215" i="16"/>
  <c r="F2211" i="16"/>
  <c r="D2199" i="16"/>
  <c r="E2199" i="16"/>
  <c r="E2195" i="16"/>
  <c r="F2195" i="16"/>
  <c r="F2191" i="16"/>
  <c r="D2187" i="16"/>
  <c r="D2183" i="16"/>
  <c r="E2183" i="16"/>
  <c r="D2179" i="16"/>
  <c r="F2179" i="16"/>
  <c r="D2175" i="16"/>
  <c r="E2175" i="16"/>
  <c r="D2171" i="16"/>
  <c r="E2171" i="16"/>
  <c r="F2171" i="16"/>
  <c r="E2167" i="16"/>
  <c r="F2167" i="16"/>
  <c r="D2163" i="16"/>
  <c r="F2163" i="16"/>
  <c r="D2159" i="16"/>
  <c r="E2159" i="16"/>
  <c r="D2155" i="16"/>
  <c r="E2155" i="16"/>
  <c r="D2151" i="16"/>
  <c r="E2151" i="16"/>
  <c r="D2147" i="16"/>
  <c r="E2147" i="16"/>
  <c r="F2147" i="16"/>
  <c r="D2143" i="16"/>
  <c r="E2143" i="16"/>
  <c r="F2143" i="16"/>
  <c r="D2139" i="16"/>
  <c r="E2139" i="16"/>
  <c r="F2139" i="16"/>
  <c r="D2135" i="16"/>
  <c r="E2135" i="16"/>
  <c r="F2135" i="16"/>
  <c r="D2131" i="16"/>
  <c r="E2131" i="16"/>
  <c r="F2131" i="16"/>
  <c r="D2127" i="16"/>
  <c r="E2127" i="16"/>
  <c r="F2127" i="16"/>
  <c r="D2123" i="16"/>
  <c r="E2123" i="16"/>
  <c r="D2119" i="16"/>
  <c r="E2119" i="16"/>
  <c r="D2115" i="16"/>
  <c r="E2115" i="16"/>
  <c r="F2115" i="16"/>
  <c r="D2111" i="16"/>
  <c r="E2111" i="16"/>
  <c r="F2111" i="16"/>
  <c r="D2107" i="16"/>
  <c r="E2107" i="16"/>
  <c r="F2107" i="16"/>
  <c r="D2103" i="16"/>
  <c r="E2103" i="16"/>
  <c r="F2103" i="16"/>
  <c r="D2099" i="16"/>
  <c r="E2099" i="16"/>
  <c r="F2099" i="16"/>
  <c r="D2095" i="16"/>
  <c r="E2095" i="16"/>
  <c r="F2095" i="16"/>
  <c r="D2091" i="16"/>
  <c r="E2091" i="16"/>
  <c r="D2087" i="16"/>
  <c r="F2083" i="16"/>
  <c r="D2079" i="16"/>
  <c r="E2079" i="16"/>
  <c r="F2079" i="16"/>
  <c r="D2075" i="16"/>
  <c r="E2075" i="16"/>
  <c r="F2075" i="16"/>
  <c r="D2071" i="16"/>
  <c r="E2071" i="16"/>
  <c r="F2071" i="16"/>
  <c r="D2067" i="16"/>
  <c r="E2067" i="16"/>
  <c r="F2067" i="16"/>
  <c r="D2063" i="16"/>
  <c r="E2063" i="16"/>
  <c r="F2063" i="16"/>
  <c r="D2059" i="16"/>
  <c r="E2059" i="16"/>
  <c r="E2055" i="16"/>
  <c r="D2055" i="16"/>
  <c r="E2051" i="16"/>
  <c r="F2051" i="16"/>
  <c r="E2047" i="16"/>
  <c r="D2047" i="16"/>
  <c r="E2043" i="16"/>
  <c r="F2043" i="16"/>
  <c r="E2039" i="16"/>
  <c r="D2039" i="16"/>
  <c r="E2035" i="16"/>
  <c r="F2035" i="16"/>
  <c r="E2031" i="16"/>
  <c r="D2031" i="16"/>
  <c r="E2027" i="16"/>
  <c r="F2027" i="16"/>
  <c r="E2023" i="16"/>
  <c r="D2023" i="16"/>
  <c r="E2019" i="16"/>
  <c r="F2019" i="16"/>
  <c r="E2015" i="16"/>
  <c r="D2015" i="16"/>
  <c r="E2007" i="16"/>
  <c r="D2007" i="16"/>
  <c r="E2003" i="16"/>
  <c r="F2003" i="16"/>
  <c r="E1999" i="16"/>
  <c r="D1999" i="16"/>
  <c r="E1995" i="16"/>
  <c r="F1995" i="16"/>
  <c r="D1991" i="16"/>
  <c r="E1991" i="16"/>
  <c r="D1987" i="16"/>
  <c r="E1987" i="16"/>
  <c r="F1987" i="16"/>
  <c r="D1983" i="16"/>
  <c r="E1983" i="16"/>
  <c r="F1983" i="16"/>
  <c r="D1979" i="16"/>
  <c r="E1979" i="16"/>
  <c r="D1975" i="16"/>
  <c r="E1975" i="16"/>
  <c r="D1971" i="16"/>
  <c r="E1971" i="16"/>
  <c r="F1971" i="16"/>
  <c r="D1967" i="16"/>
  <c r="E1967" i="16"/>
  <c r="F1967" i="16"/>
  <c r="D1963" i="16"/>
  <c r="E1963" i="16"/>
  <c r="D1959" i="16"/>
  <c r="E1959" i="16"/>
  <c r="D1955" i="16"/>
  <c r="E1955" i="16"/>
  <c r="F1955" i="16"/>
  <c r="D1951" i="16"/>
  <c r="E1951" i="16"/>
  <c r="F1951" i="16"/>
  <c r="D1947" i="16"/>
  <c r="E1947" i="16"/>
  <c r="D1943" i="16"/>
  <c r="E1943" i="16"/>
  <c r="D1939" i="16"/>
  <c r="E1939" i="16"/>
  <c r="F1939" i="16"/>
  <c r="D1935" i="16"/>
  <c r="E1935" i="16"/>
  <c r="F1935" i="16"/>
  <c r="D1931" i="16"/>
  <c r="E1931" i="16"/>
  <c r="D1927" i="16"/>
  <c r="E1927" i="16"/>
  <c r="D1923" i="16"/>
  <c r="E1923" i="16"/>
  <c r="F1923" i="16"/>
  <c r="D1919" i="16"/>
  <c r="E1919" i="16"/>
  <c r="F1919" i="16"/>
  <c r="D1915" i="16"/>
  <c r="E1915" i="16"/>
  <c r="D1911" i="16"/>
  <c r="E1911" i="16"/>
  <c r="D1907" i="16"/>
  <c r="E1907" i="16"/>
  <c r="F1907" i="16"/>
  <c r="D1903" i="16"/>
  <c r="E1903" i="16"/>
  <c r="F1903" i="16"/>
  <c r="D1899" i="16"/>
  <c r="E1899" i="16"/>
  <c r="D1895" i="16"/>
  <c r="E1895" i="16"/>
  <c r="D1891" i="16"/>
  <c r="E1891" i="16"/>
  <c r="F1891" i="16"/>
  <c r="D1887" i="16"/>
  <c r="E1887" i="16"/>
  <c r="F1887" i="16"/>
  <c r="D1883" i="16"/>
  <c r="E1883" i="16"/>
  <c r="D1879" i="16"/>
  <c r="E1879" i="16"/>
  <c r="D1875" i="16"/>
  <c r="E1875" i="16"/>
  <c r="F1875" i="16"/>
  <c r="D1871" i="16"/>
  <c r="E1871" i="16"/>
  <c r="F1871" i="16"/>
  <c r="D1867" i="16"/>
  <c r="E1867" i="16"/>
  <c r="D1863" i="16"/>
  <c r="E1863" i="16"/>
  <c r="F1859" i="16"/>
  <c r="D1851" i="16"/>
  <c r="E1851" i="16"/>
  <c r="D1847" i="16"/>
  <c r="E1847" i="16"/>
  <c r="D1843" i="16"/>
  <c r="E1843" i="16"/>
  <c r="F1843" i="16"/>
  <c r="D1839" i="16"/>
  <c r="E1839" i="16"/>
  <c r="F1839" i="16"/>
  <c r="D1835" i="16"/>
  <c r="E1835" i="16"/>
  <c r="D1831" i="16"/>
  <c r="E1831" i="16"/>
  <c r="D1827" i="16"/>
  <c r="E1827" i="16"/>
  <c r="F1827" i="16"/>
  <c r="D1823" i="16"/>
  <c r="E1823" i="16"/>
  <c r="F1823" i="16"/>
  <c r="D1819" i="16"/>
  <c r="E1819" i="16"/>
  <c r="D1815" i="16"/>
  <c r="E1815" i="16"/>
  <c r="D1811" i="16"/>
  <c r="E1811" i="16"/>
  <c r="F1811" i="16"/>
  <c r="D1807" i="16"/>
  <c r="E1807" i="16"/>
  <c r="F1807" i="16"/>
  <c r="D1803" i="16"/>
  <c r="E1803" i="16"/>
  <c r="D1799" i="16"/>
  <c r="E1799" i="16"/>
  <c r="D1795" i="16"/>
  <c r="E1795" i="16"/>
  <c r="F1795" i="16"/>
  <c r="D1791" i="16"/>
  <c r="E1791" i="16"/>
  <c r="F1791" i="16"/>
  <c r="E1787" i="16"/>
  <c r="D1783" i="16"/>
  <c r="E1779" i="16"/>
  <c r="F1779" i="16"/>
  <c r="F1775" i="16"/>
  <c r="D1771" i="16"/>
  <c r="E1767" i="16"/>
  <c r="D1763" i="16"/>
  <c r="D1759" i="16"/>
  <c r="E1759" i="16"/>
  <c r="E1755" i="16"/>
  <c r="D1751" i="16"/>
  <c r="E1747" i="16"/>
  <c r="F1747" i="16"/>
  <c r="F1743" i="16"/>
  <c r="D1739" i="16"/>
  <c r="E1739" i="16"/>
  <c r="D1735" i="16"/>
  <c r="E1735" i="16"/>
  <c r="D1731" i="16"/>
  <c r="E1731" i="16"/>
  <c r="F1731" i="16"/>
  <c r="D1727" i="16"/>
  <c r="E1727" i="16"/>
  <c r="F1727" i="16"/>
  <c r="D1723" i="16"/>
  <c r="D1719" i="16"/>
  <c r="E1719" i="16"/>
  <c r="D1715" i="16"/>
  <c r="E1715" i="16"/>
  <c r="F1715" i="16"/>
  <c r="D1711" i="16"/>
  <c r="E1711" i="16"/>
  <c r="F1711" i="16"/>
  <c r="D1707" i="16"/>
  <c r="E1707" i="16"/>
  <c r="D1703" i="16"/>
  <c r="E1703" i="16"/>
  <c r="D1699" i="16"/>
  <c r="E1699" i="16"/>
  <c r="F1699" i="16"/>
  <c r="D1695" i="16"/>
  <c r="E1695" i="16"/>
  <c r="F1695" i="16"/>
  <c r="D1691" i="16"/>
  <c r="E1691" i="16"/>
  <c r="D1687" i="16"/>
  <c r="E1687" i="16"/>
  <c r="D1683" i="16"/>
  <c r="E1683" i="16"/>
  <c r="F1683" i="16"/>
  <c r="D1679" i="16"/>
  <c r="E1679" i="16"/>
  <c r="F1679" i="16"/>
  <c r="D1675" i="16"/>
  <c r="E1675" i="16"/>
  <c r="D1671" i="16"/>
  <c r="E1671" i="16"/>
  <c r="D1667" i="16"/>
  <c r="E1667" i="16"/>
  <c r="F1667" i="16"/>
  <c r="D1663" i="16"/>
  <c r="E1663" i="16"/>
  <c r="F1663" i="16"/>
  <c r="D1659" i="16"/>
  <c r="E1659" i="16"/>
  <c r="D1655" i="16"/>
  <c r="E1655" i="16"/>
  <c r="D1651" i="16"/>
  <c r="E1651" i="16"/>
  <c r="F1651" i="16"/>
  <c r="D1647" i="16"/>
  <c r="E1647" i="16"/>
  <c r="F1647" i="16"/>
  <c r="D1639" i="16"/>
  <c r="D1627" i="16"/>
  <c r="E1623" i="16"/>
  <c r="D1619" i="16"/>
  <c r="D1615" i="16"/>
  <c r="E1615" i="16"/>
  <c r="E1611" i="16"/>
  <c r="D1607" i="16"/>
  <c r="E1607" i="16"/>
  <c r="D1603" i="16"/>
  <c r="E1603" i="16"/>
  <c r="F1603" i="16"/>
  <c r="D1599" i="16"/>
  <c r="E1599" i="16"/>
  <c r="F1599" i="16"/>
  <c r="D1595" i="16"/>
  <c r="E1595" i="16"/>
  <c r="D1591" i="16"/>
  <c r="E1591" i="16"/>
  <c r="D1587" i="16"/>
  <c r="E1587" i="16"/>
  <c r="F1587" i="16"/>
  <c r="D1583" i="16"/>
  <c r="E1583" i="16"/>
  <c r="F1583" i="16"/>
  <c r="D1579" i="16"/>
  <c r="E1579" i="16"/>
  <c r="D1575" i="16"/>
  <c r="E1575" i="16"/>
  <c r="D1571" i="16"/>
  <c r="E1571" i="16"/>
  <c r="F1571" i="16"/>
  <c r="D1567" i="16"/>
  <c r="E1567" i="16"/>
  <c r="F1567" i="16"/>
  <c r="D1563" i="16"/>
  <c r="E1563" i="16"/>
  <c r="D1559" i="16"/>
  <c r="E1559" i="16"/>
  <c r="D1555" i="16"/>
  <c r="E1555" i="16"/>
  <c r="F1555" i="16"/>
  <c r="D1551" i="16"/>
  <c r="E1551" i="16"/>
  <c r="F1551" i="16"/>
  <c r="D1547" i="16"/>
  <c r="E1547" i="16"/>
  <c r="D1543" i="16"/>
  <c r="E1543" i="16"/>
  <c r="D1539" i="16"/>
  <c r="E1539" i="16"/>
  <c r="F1539" i="16"/>
  <c r="D1535" i="16"/>
  <c r="E1535" i="16"/>
  <c r="F1535" i="16"/>
  <c r="D1531" i="16"/>
  <c r="E1531" i="16"/>
  <c r="D1527" i="16"/>
  <c r="E1527" i="16"/>
  <c r="D1523" i="16"/>
  <c r="E1523" i="16"/>
  <c r="F1523" i="16"/>
  <c r="D1519" i="16"/>
  <c r="E1519" i="16"/>
  <c r="F1519" i="16"/>
  <c r="D1515" i="16"/>
  <c r="E1515" i="16"/>
  <c r="D1511" i="16"/>
  <c r="E1511" i="16"/>
  <c r="D1507" i="16"/>
  <c r="E1507" i="16"/>
  <c r="F1507" i="16"/>
  <c r="D1503" i="16"/>
  <c r="E1503" i="16"/>
  <c r="F1503" i="16"/>
  <c r="D1499" i="16"/>
  <c r="E1499" i="16"/>
  <c r="D1495" i="16"/>
  <c r="E1495" i="16"/>
  <c r="D1491" i="16"/>
  <c r="E1491" i="16"/>
  <c r="F1491" i="16"/>
  <c r="D1487" i="16"/>
  <c r="E1487" i="16"/>
  <c r="F1487" i="16"/>
  <c r="D1483" i="16"/>
  <c r="E1483" i="16"/>
  <c r="D1479" i="16"/>
  <c r="E1479" i="16"/>
  <c r="D1475" i="16"/>
  <c r="E1475" i="16"/>
  <c r="F1475" i="16"/>
  <c r="D1471" i="16"/>
  <c r="E1471" i="16"/>
  <c r="F1471" i="16"/>
  <c r="D1467" i="16"/>
  <c r="E1467" i="16"/>
  <c r="D1463" i="16"/>
  <c r="E1463" i="16"/>
  <c r="D1459" i="16"/>
  <c r="E1459" i="16"/>
  <c r="F1459" i="16"/>
  <c r="D1455" i="16"/>
  <c r="E1455" i="16"/>
  <c r="F1455" i="16"/>
  <c r="D1451" i="16"/>
  <c r="E1451" i="16"/>
  <c r="D1447" i="16"/>
  <c r="E1447" i="16"/>
  <c r="D1443" i="16"/>
  <c r="E1443" i="16"/>
  <c r="F1443" i="16"/>
  <c r="D1439" i="16"/>
  <c r="E1439" i="16"/>
  <c r="F1439" i="16"/>
  <c r="D1435" i="16"/>
  <c r="E1435" i="16"/>
  <c r="D1431" i="16"/>
  <c r="E1431" i="16"/>
  <c r="D1427" i="16"/>
  <c r="E1427" i="16"/>
  <c r="F1427" i="16"/>
  <c r="D1423" i="16"/>
  <c r="E1423" i="16"/>
  <c r="F1423" i="16"/>
  <c r="D1419" i="16"/>
  <c r="E1419" i="16"/>
  <c r="D1415" i="16"/>
  <c r="E1415" i="16"/>
  <c r="D1411" i="16"/>
  <c r="E1411" i="16"/>
  <c r="F1411" i="16"/>
  <c r="D1407" i="16"/>
  <c r="E1407" i="16"/>
  <c r="F1407" i="16"/>
  <c r="D1403" i="16"/>
  <c r="E1403" i="16"/>
  <c r="D1399" i="16"/>
  <c r="E1399" i="16"/>
  <c r="D1395" i="16"/>
  <c r="E1395" i="16"/>
  <c r="F1395" i="16"/>
  <c r="D1391" i="16"/>
  <c r="E1391" i="16"/>
  <c r="F1391" i="16"/>
  <c r="D1387" i="16"/>
  <c r="E1387" i="16"/>
  <c r="D1383" i="16"/>
  <c r="E1379" i="16"/>
  <c r="F1379" i="16"/>
  <c r="F1375" i="16"/>
  <c r="D1371" i="16"/>
  <c r="E1371" i="16"/>
  <c r="E1367" i="16"/>
  <c r="D1367" i="16"/>
  <c r="E1363" i="16"/>
  <c r="F1363" i="16"/>
  <c r="E1359" i="16"/>
  <c r="D1359" i="16"/>
  <c r="E1355" i="16"/>
  <c r="F1355" i="16"/>
  <c r="E1351" i="16"/>
  <c r="D1351" i="16"/>
  <c r="E1347" i="16"/>
  <c r="F1347" i="16"/>
  <c r="D1343" i="16"/>
  <c r="E1335" i="16"/>
  <c r="D1335" i="16"/>
  <c r="E1331" i="16"/>
  <c r="F1331" i="16"/>
  <c r="E1327" i="16"/>
  <c r="D1327" i="16"/>
  <c r="E1323" i="16"/>
  <c r="F1323" i="16"/>
  <c r="E1319" i="16"/>
  <c r="D1319" i="16"/>
  <c r="E1315" i="16"/>
  <c r="F1315" i="16"/>
  <c r="E1311" i="16"/>
  <c r="D1311" i="16"/>
  <c r="E1307" i="16"/>
  <c r="F1307" i="16"/>
  <c r="E1303" i="16"/>
  <c r="D1303" i="16"/>
  <c r="D795" i="16"/>
  <c r="E807" i="16"/>
  <c r="D811" i="16"/>
  <c r="E823" i="16"/>
  <c r="D827" i="16"/>
  <c r="E839" i="16"/>
  <c r="D843" i="16"/>
  <c r="E855" i="16"/>
  <c r="D859" i="16"/>
  <c r="E871" i="16"/>
  <c r="D875" i="16"/>
  <c r="E887" i="16"/>
  <c r="D891" i="16"/>
  <c r="E903" i="16"/>
  <c r="D907" i="16"/>
  <c r="E919" i="16"/>
  <c r="D923" i="16"/>
  <c r="E935" i="16"/>
  <c r="D939" i="16"/>
  <c r="E951" i="16"/>
  <c r="D955" i="16"/>
  <c r="E967" i="16"/>
  <c r="D971" i="16"/>
  <c r="E983" i="16"/>
  <c r="D987" i="16"/>
  <c r="E1015" i="16"/>
  <c r="D1019" i="16"/>
  <c r="E1031" i="16"/>
  <c r="D1035" i="16"/>
  <c r="E1047" i="16"/>
  <c r="D1067" i="16"/>
  <c r="E1079" i="16"/>
  <c r="D1099" i="16"/>
  <c r="E1111" i="16"/>
  <c r="D1147" i="16"/>
  <c r="D1211" i="16"/>
  <c r="E1271" i="16"/>
  <c r="D1275" i="16"/>
  <c r="E1287" i="16"/>
  <c r="D1291" i="16"/>
  <c r="D1995" i="16"/>
  <c r="D2027" i="16"/>
  <c r="D2043" i="16"/>
  <c r="F2059" i="16"/>
  <c r="F2123" i="16"/>
  <c r="F2187" i="16"/>
  <c r="F2315" i="16"/>
  <c r="E278" i="14"/>
  <c r="E284" i="14"/>
  <c r="E16" i="14"/>
  <c r="E248" i="14"/>
  <c r="E211" i="14"/>
  <c r="M177" i="12"/>
  <c r="E214" i="14"/>
  <c r="M176" i="12"/>
  <c r="E228" i="14"/>
  <c r="E229" i="14"/>
  <c r="M175" i="12"/>
  <c r="M174" i="12"/>
  <c r="E222" i="14"/>
  <c r="M173" i="12"/>
  <c r="M172" i="12"/>
  <c r="E212" i="14"/>
  <c r="E423" i="14"/>
  <c r="E395" i="14"/>
  <c r="E392" i="14"/>
  <c r="E371" i="14"/>
  <c r="E372" i="14"/>
  <c r="M196" i="12"/>
  <c r="M197" i="12"/>
  <c r="M198" i="12"/>
  <c r="M199" i="12"/>
  <c r="M200" i="12"/>
  <c r="E262" i="14"/>
  <c r="M152" i="12"/>
  <c r="L113" i="13"/>
  <c r="M4" i="12"/>
  <c r="M5" i="12"/>
  <c r="M6" i="12"/>
  <c r="M7" i="12"/>
  <c r="M8" i="12"/>
  <c r="M9" i="12"/>
  <c r="M10" i="12"/>
  <c r="M11" i="12"/>
  <c r="M12" i="12"/>
  <c r="M13" i="12"/>
  <c r="M14" i="12"/>
  <c r="M15" i="12"/>
  <c r="M16" i="12"/>
  <c r="M17" i="12"/>
  <c r="M18" i="12"/>
  <c r="M19" i="12"/>
  <c r="M20" i="12"/>
  <c r="M21" i="12"/>
  <c r="M22" i="12"/>
  <c r="M23" i="12"/>
  <c r="M24" i="12"/>
  <c r="M25" i="12"/>
  <c r="M26" i="12"/>
  <c r="M27" i="12"/>
  <c r="M28" i="12"/>
  <c r="M29" i="12"/>
  <c r="M30" i="12"/>
  <c r="M31" i="12"/>
  <c r="M32" i="12"/>
  <c r="M33" i="12"/>
  <c r="M34" i="12"/>
  <c r="M35" i="12"/>
  <c r="M36" i="12"/>
  <c r="M37" i="12"/>
  <c r="M38" i="12"/>
  <c r="M39" i="12"/>
  <c r="M40" i="12"/>
  <c r="M41" i="12"/>
  <c r="M42" i="12"/>
  <c r="M43" i="12"/>
  <c r="M44" i="12"/>
  <c r="M45" i="12"/>
  <c r="M46" i="12"/>
  <c r="M47" i="12"/>
  <c r="M48" i="12"/>
  <c r="M49" i="12"/>
  <c r="M50" i="12"/>
  <c r="M51" i="12"/>
  <c r="M52" i="12"/>
  <c r="M53" i="12"/>
  <c r="M54" i="12"/>
  <c r="M55" i="12"/>
  <c r="M56" i="12"/>
  <c r="M57" i="12"/>
  <c r="M58" i="12"/>
  <c r="M59" i="12"/>
  <c r="M60" i="12"/>
  <c r="M61" i="12"/>
  <c r="M62" i="12"/>
  <c r="M63" i="12"/>
  <c r="M64" i="12"/>
  <c r="M65" i="12"/>
  <c r="M66" i="12"/>
  <c r="M67" i="12"/>
  <c r="M68" i="12"/>
  <c r="M69" i="12"/>
  <c r="M70" i="12"/>
  <c r="M71" i="12"/>
  <c r="M72" i="12"/>
  <c r="M73" i="12"/>
  <c r="M74" i="12"/>
  <c r="M75" i="12"/>
  <c r="M76" i="12"/>
  <c r="M77"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M108" i="12"/>
  <c r="M109" i="12"/>
  <c r="M110" i="12"/>
  <c r="M111" i="12"/>
  <c r="M112" i="12"/>
  <c r="M113" i="12"/>
  <c r="M114" i="12"/>
  <c r="M115" i="12"/>
  <c r="M116" i="12"/>
  <c r="M117" i="12"/>
  <c r="M118" i="12"/>
  <c r="M119" i="12"/>
  <c r="M120" i="12"/>
  <c r="M121" i="12"/>
  <c r="M122" i="12"/>
  <c r="M123" i="12"/>
  <c r="M124" i="12"/>
  <c r="M125" i="12"/>
  <c r="M126" i="12"/>
  <c r="M127" i="12"/>
  <c r="M128" i="12"/>
  <c r="M129" i="12"/>
  <c r="M130" i="12"/>
  <c r="M131" i="12"/>
  <c r="M132" i="12"/>
  <c r="M133" i="12"/>
  <c r="M134" i="12"/>
  <c r="M135" i="12"/>
  <c r="M136" i="12"/>
  <c r="M137" i="12"/>
  <c r="M138" i="12"/>
  <c r="M139" i="12"/>
  <c r="M140" i="12"/>
  <c r="M141" i="12"/>
  <c r="M142" i="12"/>
  <c r="M143" i="12"/>
  <c r="M144" i="12"/>
  <c r="M145" i="12"/>
  <c r="M146" i="12"/>
  <c r="M147" i="12"/>
  <c r="M148" i="12"/>
  <c r="M149" i="12"/>
  <c r="M150" i="12"/>
  <c r="M151" i="12"/>
  <c r="M153" i="12"/>
  <c r="M154" i="12"/>
  <c r="M155" i="12"/>
  <c r="M156" i="12"/>
  <c r="M157" i="12"/>
  <c r="M158" i="12"/>
  <c r="M159" i="12"/>
  <c r="M160" i="12"/>
  <c r="M161" i="12"/>
  <c r="M162" i="12"/>
  <c r="M163" i="12"/>
  <c r="M164" i="12"/>
  <c r="M165" i="12"/>
  <c r="M166" i="12"/>
  <c r="M167" i="12"/>
  <c r="M168" i="12"/>
  <c r="M169" i="12"/>
  <c r="M170" i="12"/>
  <c r="M171" i="12"/>
  <c r="M178" i="12"/>
  <c r="M179" i="12"/>
  <c r="M180" i="12"/>
  <c r="M181" i="12"/>
  <c r="M182" i="12"/>
  <c r="M183" i="12"/>
  <c r="M184" i="12"/>
  <c r="M185" i="12"/>
  <c r="M186" i="12"/>
  <c r="M187" i="12"/>
  <c r="M188" i="12"/>
  <c r="M189" i="12"/>
  <c r="M190" i="12"/>
  <c r="M191" i="12"/>
  <c r="M192" i="12"/>
  <c r="M193" i="12"/>
  <c r="M195" i="12"/>
  <c r="M3" i="12"/>
  <c r="E430" i="14"/>
  <c r="E429" i="14"/>
  <c r="E428" i="14"/>
  <c r="E427" i="14"/>
  <c r="E426" i="14"/>
  <c r="E425" i="14"/>
  <c r="E424" i="14"/>
  <c r="E422" i="14"/>
  <c r="E421" i="14"/>
  <c r="E420" i="14"/>
  <c r="E419" i="14"/>
  <c r="E418" i="14"/>
  <c r="E417" i="14"/>
  <c r="E416" i="14"/>
  <c r="E415" i="14"/>
  <c r="E413" i="14"/>
  <c r="E412" i="14"/>
  <c r="E411" i="14"/>
  <c r="E410" i="14"/>
  <c r="E409" i="14"/>
  <c r="E408" i="14"/>
  <c r="E407" i="14"/>
  <c r="E406" i="14"/>
  <c r="E405" i="14"/>
  <c r="E401" i="14"/>
  <c r="E400" i="14"/>
  <c r="E399" i="14"/>
  <c r="E398" i="14"/>
  <c r="E397" i="14"/>
  <c r="E396" i="14"/>
  <c r="E394" i="14"/>
  <c r="E393" i="14"/>
  <c r="E391" i="14"/>
  <c r="E390" i="14"/>
  <c r="E389" i="14"/>
  <c r="E388" i="14"/>
  <c r="E387" i="14"/>
  <c r="E386" i="14"/>
  <c r="E385" i="14"/>
  <c r="E384" i="14"/>
  <c r="E383" i="14"/>
  <c r="E382" i="14"/>
  <c r="E381" i="14"/>
  <c r="E380" i="14"/>
  <c r="E379" i="14"/>
  <c r="E378" i="14"/>
  <c r="E377" i="14"/>
  <c r="E376" i="14"/>
  <c r="E375" i="14"/>
  <c r="E374" i="14"/>
  <c r="E373" i="14"/>
  <c r="E370" i="14"/>
  <c r="E369" i="14"/>
  <c r="E368" i="14"/>
  <c r="E367" i="14"/>
  <c r="E366" i="14"/>
  <c r="E365" i="14"/>
  <c r="E364" i="14"/>
  <c r="E363" i="14"/>
  <c r="E362" i="14"/>
  <c r="E361" i="14"/>
  <c r="E360" i="14"/>
  <c r="E359" i="14"/>
  <c r="E358" i="14"/>
  <c r="E357" i="14"/>
  <c r="E356" i="14"/>
  <c r="E355" i="14"/>
  <c r="E354" i="14"/>
  <c r="E353" i="14"/>
  <c r="E352" i="14"/>
  <c r="E348" i="14"/>
  <c r="E347" i="14"/>
  <c r="E346" i="14"/>
  <c r="E345" i="14"/>
  <c r="E344" i="14"/>
  <c r="E343" i="14"/>
  <c r="E342" i="14"/>
  <c r="E341" i="14"/>
  <c r="E340" i="14"/>
  <c r="E339" i="14"/>
  <c r="E338" i="14"/>
  <c r="E336" i="14"/>
  <c r="E335" i="14"/>
  <c r="E334" i="14"/>
  <c r="E333" i="14"/>
  <c r="E332" i="14"/>
  <c r="E331" i="14"/>
  <c r="E330" i="14"/>
  <c r="E329" i="14"/>
  <c r="E328" i="14"/>
  <c r="E327" i="14"/>
  <c r="E326" i="14"/>
  <c r="E325" i="14"/>
  <c r="E324" i="14"/>
  <c r="E323" i="14"/>
  <c r="E322" i="14"/>
  <c r="E321" i="14"/>
  <c r="E320" i="14"/>
  <c r="E319" i="14"/>
  <c r="E318" i="14"/>
  <c r="E317" i="14"/>
  <c r="E316" i="14"/>
  <c r="E315" i="14"/>
  <c r="E314" i="14"/>
  <c r="E313" i="14"/>
  <c r="E312" i="14"/>
  <c r="E311" i="14"/>
  <c r="E310" i="14"/>
  <c r="E309" i="14"/>
  <c r="E308" i="14"/>
  <c r="E307" i="14"/>
  <c r="E306" i="14"/>
  <c r="E305" i="14"/>
  <c r="E304" i="14"/>
  <c r="E303" i="14"/>
  <c r="E302" i="14"/>
  <c r="E301" i="14"/>
  <c r="E300" i="14"/>
  <c r="E299" i="14"/>
  <c r="E298" i="14"/>
  <c r="E297" i="14"/>
  <c r="E296" i="14"/>
  <c r="E295" i="14"/>
  <c r="E294" i="14"/>
  <c r="E293" i="14"/>
  <c r="E292" i="14"/>
  <c r="E291" i="14"/>
  <c r="E290" i="14"/>
  <c r="E289" i="14"/>
  <c r="E288" i="14"/>
  <c r="E287" i="14"/>
  <c r="E286" i="14"/>
  <c r="E285" i="14"/>
  <c r="E283" i="14"/>
  <c r="E282" i="14"/>
  <c r="E281" i="14"/>
  <c r="E280" i="14"/>
  <c r="E277" i="14"/>
  <c r="E276" i="14"/>
  <c r="E275" i="14"/>
  <c r="E274" i="14"/>
  <c r="E273" i="14"/>
  <c r="E272" i="14"/>
  <c r="E271" i="14"/>
  <c r="E270" i="14"/>
  <c r="E269" i="14"/>
  <c r="E268" i="14"/>
  <c r="E267" i="14"/>
  <c r="E266" i="14"/>
  <c r="E265" i="14"/>
  <c r="E264" i="14"/>
  <c r="E263" i="14"/>
  <c r="E261" i="14"/>
  <c r="E260" i="14"/>
  <c r="E259" i="14"/>
  <c r="E258" i="14"/>
  <c r="E257" i="14"/>
  <c r="E256" i="14"/>
  <c r="E255" i="14"/>
  <c r="E254" i="14"/>
  <c r="E253" i="14"/>
  <c r="E252" i="14"/>
  <c r="E251" i="14"/>
  <c r="E250" i="14"/>
  <c r="E249" i="14"/>
  <c r="E247" i="14"/>
  <c r="E246" i="14"/>
  <c r="E245" i="14"/>
  <c r="E244" i="14"/>
  <c r="E243" i="14"/>
  <c r="E242" i="14"/>
  <c r="E241" i="14"/>
  <c r="E240" i="14"/>
  <c r="E239" i="14"/>
  <c r="E238" i="14"/>
  <c r="E237" i="14"/>
  <c r="E236" i="14"/>
  <c r="E235" i="14"/>
  <c r="E234" i="14"/>
  <c r="E233" i="14"/>
  <c r="E232" i="14"/>
  <c r="E231" i="14"/>
  <c r="E230" i="14"/>
  <c r="E227" i="14"/>
  <c r="E226" i="14"/>
  <c r="E225" i="14"/>
  <c r="E224" i="14"/>
  <c r="E223" i="14"/>
  <c r="E221" i="14"/>
  <c r="E220" i="14"/>
  <c r="E219" i="14"/>
  <c r="E218" i="14"/>
  <c r="E217" i="14"/>
  <c r="E216" i="14"/>
  <c r="E215" i="14"/>
  <c r="E213" i="14"/>
  <c r="E210" i="14"/>
  <c r="E209" i="14"/>
  <c r="E208" i="14"/>
  <c r="E207" i="14"/>
  <c r="E206" i="14"/>
  <c r="E205" i="14"/>
  <c r="E204" i="14"/>
  <c r="E203" i="14"/>
  <c r="E202" i="14"/>
  <c r="E201" i="14"/>
  <c r="E200" i="14"/>
  <c r="E199" i="14"/>
  <c r="E198" i="14"/>
  <c r="E197" i="14"/>
  <c r="E196" i="14"/>
  <c r="E195" i="14"/>
  <c r="E194" i="14"/>
  <c r="E193" i="14"/>
  <c r="E192" i="14"/>
  <c r="E191" i="14"/>
  <c r="E190" i="14"/>
  <c r="E189" i="14"/>
  <c r="E188" i="14"/>
  <c r="E187" i="14"/>
  <c r="E186" i="14"/>
  <c r="E185" i="14"/>
  <c r="E184" i="14"/>
  <c r="E183" i="14"/>
  <c r="E182" i="14"/>
  <c r="E181" i="14"/>
  <c r="E180" i="14"/>
  <c r="E179" i="14"/>
  <c r="E178" i="14"/>
  <c r="E177" i="14"/>
  <c r="E176" i="14"/>
  <c r="E175" i="14"/>
  <c r="E174" i="14"/>
  <c r="E173" i="14"/>
  <c r="E172" i="14"/>
  <c r="E171" i="14"/>
  <c r="E170" i="14"/>
  <c r="E169" i="14"/>
  <c r="E168" i="14"/>
  <c r="E167" i="14"/>
  <c r="E166" i="14"/>
  <c r="E165" i="14"/>
  <c r="E164" i="14"/>
  <c r="E163" i="14"/>
  <c r="E162" i="14"/>
  <c r="E161" i="14"/>
  <c r="E160" i="14"/>
  <c r="E159" i="14"/>
  <c r="E158" i="14"/>
  <c r="E157" i="14"/>
  <c r="E156" i="14"/>
  <c r="E155" i="14"/>
  <c r="E154" i="14"/>
  <c r="E153" i="14"/>
  <c r="E152" i="14"/>
  <c r="E151" i="14"/>
  <c r="E150" i="14"/>
  <c r="E149" i="14"/>
  <c r="E148" i="14"/>
  <c r="E147" i="14"/>
  <c r="E146" i="14"/>
  <c r="E145" i="14"/>
  <c r="E144" i="14"/>
  <c r="E143" i="14"/>
  <c r="E142" i="14"/>
  <c r="E141" i="14"/>
  <c r="E140" i="14"/>
  <c r="E139" i="14"/>
  <c r="E138" i="14"/>
  <c r="E137" i="14"/>
  <c r="E136" i="14"/>
  <c r="E135" i="14"/>
  <c r="E134" i="14"/>
  <c r="E133" i="14"/>
  <c r="E132" i="14"/>
  <c r="E131" i="14"/>
  <c r="E130" i="14"/>
  <c r="E129" i="14"/>
  <c r="E128" i="14"/>
  <c r="E127" i="14"/>
  <c r="E126" i="14"/>
  <c r="E125" i="14"/>
  <c r="E124" i="14"/>
  <c r="E123" i="14"/>
  <c r="E122" i="14"/>
  <c r="E121" i="14"/>
  <c r="E120" i="14"/>
  <c r="E119" i="14"/>
  <c r="E118" i="14"/>
  <c r="E117" i="14"/>
  <c r="E116" i="14"/>
  <c r="E115" i="14"/>
  <c r="E114" i="14"/>
  <c r="E113" i="14"/>
  <c r="E112" i="14"/>
  <c r="E111" i="14"/>
  <c r="E110" i="14"/>
  <c r="E109" i="14"/>
  <c r="E108" i="14"/>
  <c r="E107" i="14"/>
  <c r="E106" i="14"/>
  <c r="E105" i="14"/>
  <c r="E104" i="14"/>
  <c r="E103" i="14"/>
  <c r="E102" i="14"/>
  <c r="E101" i="14"/>
  <c r="E100" i="14"/>
  <c r="E99" i="14"/>
  <c r="E98" i="14"/>
  <c r="E97" i="14"/>
  <c r="E96" i="14"/>
  <c r="E95" i="14"/>
  <c r="E94" i="14"/>
  <c r="E93" i="14"/>
  <c r="E92" i="14"/>
  <c r="E91" i="14"/>
  <c r="E90" i="14"/>
  <c r="E89" i="14"/>
  <c r="E88" i="14"/>
  <c r="E87" i="14"/>
  <c r="E86" i="14"/>
  <c r="E85" i="14"/>
  <c r="E84" i="14"/>
  <c r="E83" i="14"/>
  <c r="E82" i="14"/>
  <c r="E81" i="14"/>
  <c r="E80" i="14"/>
  <c r="E79" i="14"/>
  <c r="E78" i="14"/>
  <c r="E77" i="14"/>
  <c r="E76" i="14"/>
  <c r="E75" i="14"/>
  <c r="E74" i="14"/>
  <c r="E73" i="14"/>
  <c r="E72" i="14"/>
  <c r="E71" i="14"/>
  <c r="E70" i="14"/>
  <c r="E69" i="14"/>
  <c r="E68" i="14"/>
  <c r="E67" i="14"/>
  <c r="E66" i="14"/>
  <c r="E65" i="14"/>
  <c r="E64" i="14"/>
  <c r="E63" i="14"/>
  <c r="E62" i="14"/>
  <c r="E61" i="14"/>
  <c r="E60" i="14"/>
  <c r="E59" i="14"/>
  <c r="E58" i="14"/>
  <c r="E57" i="14"/>
  <c r="E56" i="14"/>
  <c r="E55" i="14"/>
  <c r="E54" i="14"/>
  <c r="E53" i="14"/>
  <c r="E52" i="14"/>
  <c r="E51" i="14"/>
  <c r="E50" i="14"/>
  <c r="E49" i="14"/>
  <c r="E48" i="14"/>
  <c r="E47" i="14"/>
  <c r="E46" i="14"/>
  <c r="E45" i="14"/>
  <c r="E44" i="14"/>
  <c r="E43" i="14"/>
  <c r="E42" i="14"/>
  <c r="E41" i="14"/>
  <c r="E40" i="14"/>
  <c r="E39" i="14"/>
  <c r="E38" i="14"/>
  <c r="E37" i="14"/>
  <c r="E36" i="14"/>
  <c r="E35" i="14"/>
  <c r="E34" i="14"/>
  <c r="E33" i="14"/>
  <c r="E32" i="14"/>
  <c r="E31" i="14"/>
  <c r="E30" i="14"/>
  <c r="E29" i="14"/>
  <c r="E28" i="14"/>
  <c r="E27" i="14"/>
  <c r="E26" i="14"/>
  <c r="E25" i="14"/>
  <c r="E24" i="14"/>
  <c r="E23" i="14"/>
  <c r="E22" i="14"/>
  <c r="E21" i="14"/>
  <c r="E20" i="14"/>
  <c r="E19" i="14"/>
  <c r="E18" i="14"/>
  <c r="E17" i="14"/>
  <c r="E15" i="14"/>
  <c r="E14" i="14"/>
  <c r="E13" i="14"/>
  <c r="E12" i="14"/>
  <c r="E11" i="14"/>
  <c r="E10" i="14"/>
  <c r="E9" i="14"/>
  <c r="E8" i="14"/>
  <c r="E7" i="14"/>
  <c r="E6" i="14"/>
  <c r="E5" i="14"/>
  <c r="E3" i="14"/>
  <c r="E4" i="14"/>
  <c r="E2" i="14"/>
  <c r="B50" i="10"/>
  <c r="A50" i="10"/>
  <c r="G50" i="10" s="1"/>
  <c r="B49" i="10"/>
  <c r="G49" i="10" s="1"/>
  <c r="B48" i="10"/>
  <c r="G48" i="10" s="1"/>
  <c r="B47" i="10"/>
  <c r="G47" i="10" s="1"/>
  <c r="B46" i="10"/>
  <c r="G46" i="10" s="1"/>
  <c r="B45" i="10"/>
  <c r="G45" i="10" s="1"/>
  <c r="B44" i="10"/>
  <c r="G44" i="10" s="1"/>
  <c r="B43" i="10"/>
  <c r="G43" i="10"/>
  <c r="B42" i="10"/>
  <c r="G42" i="10" s="1"/>
  <c r="B41" i="10"/>
  <c r="G41" i="10" s="1"/>
  <c r="B40" i="10"/>
  <c r="G40" i="10" s="1"/>
  <c r="B39" i="10"/>
  <c r="G39" i="10" s="1"/>
  <c r="B38" i="10"/>
  <c r="G38" i="10" s="1"/>
  <c r="B37" i="10"/>
  <c r="G37" i="10" s="1"/>
  <c r="B36" i="10"/>
  <c r="G36" i="10" s="1"/>
  <c r="B34" i="10"/>
  <c r="G34" i="10" s="1"/>
  <c r="B33" i="10"/>
  <c r="G33" i="10" s="1"/>
  <c r="B32" i="10"/>
  <c r="G32" i="10" s="1"/>
  <c r="B31" i="10"/>
  <c r="G31" i="10" s="1"/>
  <c r="B29" i="10"/>
  <c r="G29" i="10" s="1"/>
  <c r="B28" i="10"/>
  <c r="G28" i="10"/>
  <c r="B27" i="10"/>
  <c r="G27" i="10" s="1"/>
  <c r="B26" i="10"/>
  <c r="G26" i="10" s="1"/>
  <c r="B24" i="10"/>
  <c r="G24" i="10" s="1"/>
  <c r="B23" i="10"/>
  <c r="G23" i="10" s="1"/>
  <c r="B22" i="10"/>
  <c r="G22" i="10" s="1"/>
  <c r="B21" i="10"/>
  <c r="G21" i="10" s="1"/>
  <c r="B19" i="10"/>
  <c r="G19" i="10" s="1"/>
  <c r="B18" i="10"/>
  <c r="G18" i="10" s="1"/>
  <c r="B17" i="10"/>
  <c r="G17" i="10" s="1"/>
  <c r="B16" i="10"/>
  <c r="G16" i="10" s="1"/>
  <c r="B14" i="10"/>
  <c r="F19" i="10" s="1"/>
  <c r="B13" i="10"/>
  <c r="F28" i="10" s="1"/>
  <c r="B12" i="10"/>
  <c r="F22" i="10" s="1"/>
  <c r="B11" i="10"/>
  <c r="F36" i="10" s="1"/>
  <c r="B9" i="10"/>
  <c r="G9" i="10" s="1"/>
  <c r="H9" i="10" s="1"/>
  <c r="D9" i="10" s="1"/>
  <c r="B8" i="10"/>
  <c r="G8" i="10" s="1"/>
  <c r="H8" i="10" s="1"/>
  <c r="D8" i="10" s="1"/>
  <c r="B7" i="10"/>
  <c r="G7" i="10" s="1"/>
  <c r="H7" i="10"/>
  <c r="D7" i="10" s="1"/>
  <c r="B6" i="10"/>
  <c r="G6" i="10" s="1"/>
  <c r="B5" i="10"/>
  <c r="B4" i="10"/>
  <c r="G4" i="10" s="1"/>
  <c r="H4" i="10" s="1"/>
  <c r="C2" i="10"/>
  <c r="H10" i="10"/>
  <c r="G5" i="10"/>
  <c r="H5" i="10" s="1"/>
  <c r="D5" i="10" s="1"/>
  <c r="A179" i="13"/>
  <c r="A178" i="13"/>
  <c r="A177" i="13"/>
  <c r="A176" i="13"/>
  <c r="A175" i="13"/>
  <c r="A174" i="13"/>
  <c r="A173" i="13"/>
  <c r="A172" i="13"/>
  <c r="A171" i="13"/>
  <c r="A170" i="13"/>
  <c r="A169" i="13"/>
  <c r="A168" i="13"/>
  <c r="A167" i="13"/>
  <c r="A166" i="13"/>
  <c r="A165" i="13"/>
  <c r="A164" i="13"/>
  <c r="A163" i="13"/>
  <c r="A162" i="13"/>
  <c r="A161" i="13"/>
  <c r="A160" i="13"/>
  <c r="A159" i="13"/>
  <c r="A158" i="13"/>
  <c r="A157" i="13"/>
  <c r="A156" i="13"/>
  <c r="A155" i="13"/>
  <c r="A154" i="13"/>
  <c r="A153" i="13"/>
  <c r="A152" i="13"/>
  <c r="A151" i="13"/>
  <c r="A150" i="13"/>
  <c r="A149" i="13"/>
  <c r="A148" i="13"/>
  <c r="A147" i="13"/>
  <c r="A146" i="13"/>
  <c r="A145" i="13"/>
  <c r="A144" i="13"/>
  <c r="A143" i="13"/>
  <c r="A142" i="13"/>
  <c r="A141" i="13"/>
  <c r="A140" i="13"/>
  <c r="A139" i="13"/>
  <c r="A138" i="13"/>
  <c r="A137" i="13"/>
  <c r="A136" i="13"/>
  <c r="A135" i="13"/>
  <c r="A134" i="13"/>
  <c r="A133" i="13"/>
  <c r="A132" i="13"/>
  <c r="A131" i="13"/>
  <c r="A130" i="13"/>
  <c r="A129" i="13"/>
  <c r="A128" i="13"/>
  <c r="A127" i="13"/>
  <c r="A126" i="13"/>
  <c r="A125" i="13"/>
  <c r="A124" i="13"/>
  <c r="A123" i="13"/>
  <c r="A122" i="13"/>
  <c r="A121" i="13"/>
  <c r="A120" i="13"/>
  <c r="A119" i="13"/>
  <c r="A118" i="13"/>
  <c r="A117" i="13"/>
  <c r="A116" i="13"/>
  <c r="A115" i="13"/>
  <c r="A114" i="13"/>
  <c r="A113" i="13"/>
  <c r="A112" i="13"/>
  <c r="A111" i="13"/>
  <c r="A110" i="13"/>
  <c r="A109" i="13"/>
  <c r="A108" i="13"/>
  <c r="A107" i="13"/>
  <c r="A106" i="13"/>
  <c r="A105" i="13"/>
  <c r="A104" i="13"/>
  <c r="A103" i="13"/>
  <c r="A102" i="13"/>
  <c r="A101" i="13"/>
  <c r="A100" i="13"/>
  <c r="A99" i="13"/>
  <c r="A98" i="13"/>
  <c r="A97" i="13"/>
  <c r="A96" i="13"/>
  <c r="A95" i="13"/>
  <c r="A94" i="13"/>
  <c r="A93" i="13"/>
  <c r="A92" i="13"/>
  <c r="A91" i="13"/>
  <c r="A90" i="13"/>
  <c r="A89" i="13"/>
  <c r="A88" i="13"/>
  <c r="A87" i="13"/>
  <c r="A86" i="13"/>
  <c r="A85" i="13"/>
  <c r="A84" i="13"/>
  <c r="A83" i="13"/>
  <c r="A82" i="13"/>
  <c r="A81" i="13"/>
  <c r="A80" i="13"/>
  <c r="A79" i="13"/>
  <c r="A78" i="13"/>
  <c r="A77" i="13"/>
  <c r="A76" i="13"/>
  <c r="A75" i="13"/>
  <c r="A74" i="13"/>
  <c r="A73" i="13"/>
  <c r="A72" i="13"/>
  <c r="A71" i="13"/>
  <c r="A70" i="13"/>
  <c r="A69" i="13"/>
  <c r="A68" i="13"/>
  <c r="A67" i="13"/>
  <c r="A66" i="13"/>
  <c r="A65" i="13"/>
  <c r="A64" i="13"/>
  <c r="A63" i="13"/>
  <c r="A62" i="13"/>
  <c r="A61" i="13"/>
  <c r="A60" i="13"/>
  <c r="A59" i="13"/>
  <c r="A58" i="13"/>
  <c r="A57" i="13"/>
  <c r="A56" i="13"/>
  <c r="A55" i="13"/>
  <c r="A54" i="13"/>
  <c r="A53" i="13"/>
  <c r="A52" i="13"/>
  <c r="A51" i="13"/>
  <c r="A50" i="13"/>
  <c r="A49" i="13"/>
  <c r="A48" i="13"/>
  <c r="A47" i="13"/>
  <c r="A46" i="13"/>
  <c r="A45" i="13"/>
  <c r="A44" i="13"/>
  <c r="A43" i="13"/>
  <c r="A42" i="13"/>
  <c r="A41" i="13"/>
  <c r="A40" i="13"/>
  <c r="A39" i="13"/>
  <c r="A38" i="13"/>
  <c r="A37" i="13"/>
  <c r="A36" i="13"/>
  <c r="A35" i="13"/>
  <c r="A34" i="13"/>
  <c r="A33" i="13"/>
  <c r="A32" i="13"/>
  <c r="A31" i="13"/>
  <c r="A30" i="13"/>
  <c r="A29" i="13"/>
  <c r="A28" i="13"/>
  <c r="A27" i="13"/>
  <c r="A26" i="13"/>
  <c r="A25" i="13"/>
  <c r="A24" i="13"/>
  <c r="A23" i="13"/>
  <c r="A22" i="13"/>
  <c r="A21" i="13"/>
  <c r="A20" i="13"/>
  <c r="A19" i="13"/>
  <c r="A18" i="13"/>
  <c r="A17" i="13"/>
  <c r="A16" i="13"/>
  <c r="A15" i="13"/>
  <c r="A14" i="13"/>
  <c r="A13" i="13"/>
  <c r="A12" i="13"/>
  <c r="A11" i="13"/>
  <c r="A10" i="13"/>
  <c r="A9" i="13"/>
  <c r="A8" i="13"/>
  <c r="A7" i="13"/>
  <c r="A6" i="13"/>
  <c r="A5" i="13"/>
  <c r="A4" i="13"/>
  <c r="B8" i="4" s="1"/>
  <c r="A4" i="10" s="1"/>
  <c r="A3" i="13"/>
  <c r="A2" i="13"/>
  <c r="B78" i="4"/>
  <c r="I58" i="4"/>
  <c r="H58" i="4"/>
  <c r="Q25" i="4"/>
  <c r="P25" i="4"/>
  <c r="Q24" i="4"/>
  <c r="P24" i="4"/>
  <c r="Q23" i="4"/>
  <c r="P23" i="4"/>
  <c r="Q22" i="4"/>
  <c r="P22" i="4"/>
  <c r="P12" i="4"/>
  <c r="D11" i="4" s="1"/>
  <c r="P11" i="4"/>
  <c r="P10" i="4"/>
  <c r="F3" i="4"/>
  <c r="A1" i="2"/>
  <c r="D2191" i="16"/>
  <c r="D2211" i="16"/>
  <c r="D2219" i="16"/>
  <c r="E2231" i="16"/>
  <c r="D2235" i="16"/>
  <c r="D2259" i="16"/>
  <c r="D2275" i="16"/>
  <c r="D2283" i="16"/>
  <c r="E2295" i="16"/>
  <c r="D2299" i="16"/>
  <c r="D2311" i="16"/>
  <c r="E2319" i="16"/>
  <c r="D2323" i="16"/>
  <c r="E2331" i="16"/>
  <c r="E2351" i="16"/>
  <c r="D2371" i="16"/>
  <c r="E2395" i="16"/>
  <c r="E2419" i="16"/>
  <c r="E2463" i="16"/>
  <c r="D2475" i="16"/>
  <c r="D1271" i="16"/>
  <c r="E1275" i="16"/>
  <c r="D1287" i="16"/>
  <c r="E2219" i="16"/>
  <c r="E2283" i="16"/>
  <c r="E2311" i="16"/>
  <c r="D2335" i="16"/>
  <c r="F2351" i="16"/>
  <c r="E2371" i="16"/>
  <c r="F2395" i="16"/>
  <c r="F2419" i="16"/>
  <c r="F2463" i="16"/>
  <c r="E2499" i="16"/>
  <c r="D2499" i="16"/>
  <c r="F2495" i="16"/>
  <c r="E2495" i="16"/>
  <c r="E2483" i="16"/>
  <c r="D2483" i="16"/>
  <c r="F2479" i="16"/>
  <c r="E2479" i="16"/>
  <c r="F2471" i="16"/>
  <c r="E2471" i="16"/>
  <c r="D2471" i="16"/>
  <c r="E2459" i="16"/>
  <c r="D2459" i="16"/>
  <c r="F2455" i="16"/>
  <c r="E2455" i="16"/>
  <c r="F2439" i="16"/>
  <c r="E2439" i="16"/>
  <c r="E2431" i="16"/>
  <c r="D2431" i="16"/>
  <c r="F2427" i="16"/>
  <c r="E2427" i="16"/>
  <c r="E2415" i="16"/>
  <c r="D2415" i="16"/>
  <c r="F2411" i="16"/>
  <c r="E2411" i="16"/>
  <c r="E2391" i="16"/>
  <c r="D2391" i="16"/>
  <c r="F2387" i="16"/>
  <c r="E2387" i="16"/>
  <c r="F2375" i="16"/>
  <c r="E2375" i="16"/>
  <c r="D2375" i="16"/>
  <c r="E2363" i="16"/>
  <c r="D2363" i="16"/>
  <c r="F2359" i="16"/>
  <c r="F2347" i="16"/>
  <c r="E2347" i="16"/>
  <c r="D2347" i="16"/>
  <c r="E2339" i="16"/>
  <c r="D2339" i="16"/>
  <c r="F1299" i="16"/>
  <c r="D1299" i="16"/>
  <c r="E1299" i="16"/>
  <c r="F1295" i="16"/>
  <c r="D1295" i="16"/>
  <c r="E1295" i="16"/>
  <c r="F1291" i="16"/>
  <c r="E1291" i="16"/>
  <c r="F1283" i="16"/>
  <c r="E1283" i="16"/>
  <c r="D1283" i="16"/>
  <c r="F1279" i="16"/>
  <c r="D1279" i="16"/>
  <c r="E1279" i="16"/>
  <c r="F1267" i="16"/>
  <c r="D1267" i="16"/>
  <c r="F1263" i="16"/>
  <c r="D1263" i="16"/>
  <c r="E1263" i="16"/>
  <c r="F1251" i="16"/>
  <c r="F1239" i="16"/>
  <c r="E1227" i="16"/>
  <c r="D1215" i="16"/>
  <c r="E1199" i="16"/>
  <c r="E1187" i="16"/>
  <c r="D1171" i="16"/>
  <c r="D1155" i="16"/>
  <c r="D1143" i="16"/>
  <c r="F1135" i="16"/>
  <c r="E1131" i="16"/>
  <c r="D1123" i="16"/>
  <c r="F1111" i="16"/>
  <c r="D1107" i="16"/>
  <c r="E1107" i="16"/>
  <c r="E1103" i="16"/>
  <c r="F1099" i="16"/>
  <c r="D1095" i="16"/>
  <c r="F1091" i="16"/>
  <c r="F1087" i="16"/>
  <c r="D1087" i="16"/>
  <c r="E1083" i="16"/>
  <c r="F1079" i="16"/>
  <c r="D1075" i="16"/>
  <c r="E1075" i="16"/>
  <c r="E1071" i="16"/>
  <c r="F1067" i="16"/>
  <c r="D1063" i="16"/>
  <c r="D807" i="16"/>
  <c r="E971" i="16"/>
  <c r="E1059" i="16"/>
  <c r="F1055" i="16"/>
  <c r="E1051" i="16"/>
  <c r="F1047" i="16"/>
  <c r="D1043" i="16"/>
  <c r="E1043" i="16"/>
  <c r="E1039" i="16"/>
  <c r="F1035" i="16"/>
  <c r="F1027" i="16"/>
  <c r="E1027" i="16"/>
  <c r="F1023" i="16"/>
  <c r="D1023" i="16"/>
  <c r="F1011" i="16"/>
  <c r="D1011" i="16"/>
  <c r="F1007" i="16"/>
  <c r="D1007" i="16"/>
  <c r="D999" i="16"/>
  <c r="F995" i="16"/>
  <c r="F991" i="16"/>
  <c r="D991" i="16"/>
  <c r="E987" i="16"/>
  <c r="F983" i="16"/>
  <c r="D979" i="16"/>
  <c r="F975" i="16"/>
  <c r="F967" i="16"/>
  <c r="D967" i="16"/>
  <c r="F963" i="16"/>
  <c r="D963" i="16"/>
  <c r="E963" i="16"/>
  <c r="F959" i="16"/>
  <c r="E959" i="16"/>
  <c r="F955" i="16"/>
  <c r="E955" i="16"/>
  <c r="F951" i="16"/>
  <c r="D951" i="16"/>
  <c r="F947" i="16"/>
  <c r="E947" i="16"/>
  <c r="F943" i="16"/>
  <c r="E943" i="16"/>
  <c r="F939" i="16"/>
  <c r="E939" i="16"/>
  <c r="F935" i="16"/>
  <c r="D935" i="16"/>
  <c r="F931" i="16"/>
  <c r="D931" i="16"/>
  <c r="E931" i="16"/>
  <c r="F927" i="16"/>
  <c r="D927" i="16"/>
  <c r="E927" i="16"/>
  <c r="F923" i="16"/>
  <c r="E923" i="16"/>
  <c r="F915" i="16"/>
  <c r="E915" i="16"/>
  <c r="F911" i="16"/>
  <c r="E911" i="16"/>
  <c r="F907" i="16"/>
  <c r="E907" i="16"/>
  <c r="F903" i="16"/>
  <c r="D903" i="16"/>
  <c r="F899" i="16"/>
  <c r="D899" i="16"/>
  <c r="E899" i="16"/>
  <c r="F895" i="16"/>
  <c r="D895" i="16"/>
  <c r="E895" i="16"/>
  <c r="F891" i="16"/>
  <c r="E891" i="16"/>
  <c r="F887" i="16"/>
  <c r="D887" i="16"/>
  <c r="F883" i="16"/>
  <c r="D883" i="16"/>
  <c r="E883" i="16"/>
  <c r="F879" i="16"/>
  <c r="D879" i="16"/>
  <c r="E879" i="16"/>
  <c r="F875" i="16"/>
  <c r="E875" i="16"/>
  <c r="F871" i="16"/>
  <c r="D871" i="16"/>
  <c r="F867" i="16"/>
  <c r="D867" i="16"/>
  <c r="F863" i="16"/>
  <c r="D863" i="16"/>
  <c r="F855" i="16"/>
  <c r="D855" i="16"/>
  <c r="F851" i="16"/>
  <c r="D851" i="16"/>
  <c r="E851" i="16"/>
  <c r="F847" i="16"/>
  <c r="D847" i="16"/>
  <c r="E847" i="16"/>
  <c r="F843" i="16"/>
  <c r="E843" i="16"/>
  <c r="F839" i="16"/>
  <c r="D839" i="16"/>
  <c r="F835" i="16"/>
  <c r="D835" i="16"/>
  <c r="F831" i="16"/>
  <c r="D831" i="16"/>
  <c r="E831" i="16"/>
  <c r="F827" i="16"/>
  <c r="E827" i="16"/>
  <c r="F823" i="16"/>
  <c r="D823" i="16"/>
  <c r="F819" i="16"/>
  <c r="D819" i="16"/>
  <c r="E819" i="16"/>
  <c r="F815" i="16"/>
  <c r="D815" i="16"/>
  <c r="E815" i="16"/>
  <c r="F811" i="16"/>
  <c r="E811" i="16"/>
  <c r="F803" i="16"/>
  <c r="E803" i="16"/>
  <c r="F799" i="16"/>
  <c r="E799" i="16"/>
  <c r="F795" i="16"/>
  <c r="E795" i="16"/>
  <c r="F791" i="16"/>
  <c r="D791" i="16"/>
  <c r="E791" i="16"/>
  <c r="F787" i="16"/>
  <c r="D787" i="16"/>
  <c r="E787" i="16"/>
  <c r="F783" i="16"/>
  <c r="E783" i="16"/>
  <c r="F779" i="16"/>
  <c r="E779" i="16"/>
  <c r="F775" i="16"/>
  <c r="E775" i="16"/>
  <c r="F771" i="16"/>
  <c r="E771" i="16"/>
  <c r="F767" i="16"/>
  <c r="E767" i="16"/>
  <c r="F763" i="16"/>
  <c r="E763" i="16"/>
  <c r="F759" i="16"/>
  <c r="D759" i="16"/>
  <c r="F755" i="16"/>
  <c r="D755" i="16"/>
  <c r="F751" i="16"/>
  <c r="D751" i="16"/>
  <c r="F747" i="16"/>
  <c r="D747" i="16"/>
  <c r="F743" i="16"/>
  <c r="D743" i="16"/>
  <c r="F739" i="16"/>
  <c r="D739" i="16"/>
  <c r="E739" i="16"/>
  <c r="F735" i="16"/>
  <c r="D735" i="16"/>
  <c r="E735" i="16"/>
  <c r="F731" i="16"/>
  <c r="D731" i="16"/>
  <c r="E731" i="16"/>
  <c r="F727" i="16"/>
  <c r="D727" i="16"/>
  <c r="E727" i="16"/>
  <c r="F723" i="16"/>
  <c r="D723" i="16"/>
  <c r="E723" i="16"/>
  <c r="F719" i="16"/>
  <c r="D719" i="16"/>
  <c r="E719" i="16"/>
  <c r="F715" i="16"/>
  <c r="D715" i="16"/>
  <c r="E715" i="16"/>
  <c r="F711" i="16"/>
  <c r="D711" i="16"/>
  <c r="E711" i="16"/>
  <c r="F707" i="16"/>
  <c r="D707" i="16"/>
  <c r="E707" i="16"/>
  <c r="F703" i="16"/>
  <c r="D703" i="16"/>
  <c r="E703" i="16"/>
  <c r="F699" i="16"/>
  <c r="D699" i="16"/>
  <c r="E699" i="16"/>
  <c r="F695" i="16"/>
  <c r="E695" i="16"/>
  <c r="F691" i="16"/>
  <c r="E691" i="16"/>
  <c r="F687" i="16"/>
  <c r="E687" i="16"/>
  <c r="F683" i="16"/>
  <c r="E683" i="16"/>
  <c r="F679" i="16"/>
  <c r="E679" i="16"/>
  <c r="F675" i="16"/>
  <c r="D675" i="16"/>
  <c r="F671" i="16"/>
  <c r="D671" i="16"/>
  <c r="F667" i="16"/>
  <c r="D667" i="16"/>
  <c r="F663" i="16"/>
  <c r="D663" i="16"/>
  <c r="F659" i="16"/>
  <c r="D659" i="16"/>
  <c r="F655" i="16"/>
  <c r="D655" i="16"/>
  <c r="E655" i="16"/>
  <c r="F651" i="16"/>
  <c r="D651" i="16"/>
  <c r="E651" i="16"/>
  <c r="F647" i="16"/>
  <c r="D647" i="16"/>
  <c r="E647" i="16"/>
  <c r="F643" i="16"/>
  <c r="D643" i="16"/>
  <c r="E643" i="16"/>
  <c r="F639" i="16"/>
  <c r="D639" i="16"/>
  <c r="E639" i="16"/>
  <c r="F635" i="16"/>
  <c r="D635" i="16"/>
  <c r="E635" i="16"/>
  <c r="F631" i="16"/>
  <c r="D631" i="16"/>
  <c r="E631" i="16"/>
  <c r="E627" i="16"/>
  <c r="F627" i="16"/>
  <c r="D623" i="16"/>
  <c r="E623" i="16"/>
  <c r="E619" i="16"/>
  <c r="F619" i="16"/>
  <c r="D615" i="16"/>
  <c r="E615" i="16"/>
  <c r="E611" i="16"/>
  <c r="F611" i="16"/>
  <c r="D607" i="16"/>
  <c r="E607" i="16"/>
  <c r="E603" i="16"/>
  <c r="F603" i="16"/>
  <c r="D599" i="16"/>
  <c r="F595" i="16"/>
  <c r="D591" i="16"/>
  <c r="F587" i="16"/>
  <c r="D583" i="16"/>
  <c r="E583" i="16"/>
  <c r="E579" i="16"/>
  <c r="F579" i="16"/>
  <c r="D575" i="16"/>
  <c r="E575" i="16"/>
  <c r="E571" i="16"/>
  <c r="F571" i="16"/>
  <c r="D567" i="16"/>
  <c r="E567" i="16"/>
  <c r="E563" i="16"/>
  <c r="F563" i="16"/>
  <c r="D559" i="16"/>
  <c r="E559" i="16"/>
  <c r="E555" i="16"/>
  <c r="F555" i="16"/>
  <c r="D551" i="16"/>
  <c r="D543" i="16"/>
  <c r="E543" i="16"/>
  <c r="E539" i="16"/>
  <c r="F539" i="16"/>
  <c r="D535" i="16"/>
  <c r="E535" i="16"/>
  <c r="E531" i="16"/>
  <c r="F531" i="16"/>
  <c r="D527" i="16"/>
  <c r="E527" i="16"/>
  <c r="E523" i="16"/>
  <c r="F523" i="16"/>
  <c r="D519" i="16"/>
  <c r="E519" i="16"/>
  <c r="E515" i="16"/>
  <c r="F515" i="16"/>
  <c r="D511" i="16"/>
  <c r="F507" i="16"/>
  <c r="D503" i="16"/>
  <c r="E503" i="16"/>
  <c r="D495" i="16"/>
  <c r="E495" i="16"/>
  <c r="D487" i="16"/>
  <c r="E487" i="16"/>
  <c r="D479" i="16"/>
  <c r="E479" i="16"/>
  <c r="E475" i="16"/>
  <c r="F475" i="16"/>
  <c r="D471" i="16"/>
  <c r="E471" i="16"/>
  <c r="E467" i="16"/>
  <c r="F467" i="16"/>
  <c r="D463" i="16"/>
  <c r="E463" i="16"/>
  <c r="E459" i="16"/>
  <c r="F459" i="16"/>
  <c r="D455" i="16"/>
  <c r="F451" i="16"/>
  <c r="D447" i="16"/>
  <c r="E447" i="16"/>
  <c r="E443" i="16"/>
  <c r="F443" i="16"/>
  <c r="D439" i="16"/>
  <c r="E439" i="16"/>
  <c r="E435" i="16"/>
  <c r="F435" i="16"/>
  <c r="D431" i="16"/>
  <c r="E431" i="16"/>
  <c r="E427" i="16"/>
  <c r="F427" i="16"/>
  <c r="D423" i="16"/>
  <c r="E423" i="16"/>
  <c r="E419" i="16"/>
  <c r="F419" i="16"/>
  <c r="D407" i="16"/>
  <c r="E407" i="16"/>
  <c r="E403" i="16"/>
  <c r="F403" i="16"/>
  <c r="D399" i="16"/>
  <c r="E399" i="16"/>
  <c r="E395" i="16"/>
  <c r="F395" i="16"/>
  <c r="D391" i="16"/>
  <c r="E391" i="16"/>
  <c r="E387" i="16"/>
  <c r="F387" i="16"/>
  <c r="E379" i="16"/>
  <c r="F379" i="16"/>
  <c r="D375" i="16"/>
  <c r="E375" i="16"/>
  <c r="E371" i="16"/>
  <c r="F371" i="16"/>
  <c r="D367" i="16"/>
  <c r="E367" i="16"/>
  <c r="E363" i="16"/>
  <c r="F363" i="16"/>
  <c r="D359" i="16"/>
  <c r="E359" i="16"/>
  <c r="E355" i="16"/>
  <c r="F355" i="16"/>
  <c r="D351" i="16"/>
  <c r="E351" i="16"/>
  <c r="E347" i="16"/>
  <c r="F347" i="16"/>
  <c r="D343" i="16"/>
  <c r="E343" i="16"/>
  <c r="E339" i="16"/>
  <c r="F339" i="16"/>
  <c r="D335" i="16"/>
  <c r="E335" i="16"/>
  <c r="E331" i="16"/>
  <c r="F331" i="16"/>
  <c r="D327" i="16"/>
  <c r="F323" i="16"/>
  <c r="D319" i="16"/>
  <c r="E319" i="16"/>
  <c r="F315" i="16"/>
  <c r="D315" i="16"/>
  <c r="E311" i="16"/>
  <c r="F311" i="16"/>
  <c r="D307" i="16"/>
  <c r="E307" i="16"/>
  <c r="F307" i="16"/>
  <c r="D303" i="16"/>
  <c r="E303" i="16"/>
  <c r="F299" i="16"/>
  <c r="D299" i="16"/>
  <c r="E295" i="16"/>
  <c r="F295" i="16"/>
  <c r="D291" i="16"/>
  <c r="E291" i="16"/>
  <c r="F291" i="16"/>
  <c r="D287" i="16"/>
  <c r="E287" i="16"/>
  <c r="F283" i="16"/>
  <c r="D283" i="16"/>
  <c r="E279" i="16"/>
  <c r="F279" i="16"/>
  <c r="D275" i="16"/>
  <c r="E275" i="16"/>
  <c r="F275" i="16"/>
  <c r="D271" i="16"/>
  <c r="E271" i="16"/>
  <c r="F267" i="16"/>
  <c r="D267" i="16"/>
  <c r="D255" i="16"/>
  <c r="D251" i="16"/>
  <c r="E247" i="16"/>
  <c r="F247" i="16"/>
  <c r="D243" i="16"/>
  <c r="E243" i="16"/>
  <c r="F243" i="16"/>
  <c r="D239" i="16"/>
  <c r="E239" i="16"/>
  <c r="F235" i="16"/>
  <c r="D235" i="16"/>
  <c r="E231" i="16"/>
  <c r="F231" i="16"/>
  <c r="D227" i="16"/>
  <c r="E227" i="16"/>
  <c r="F227" i="16"/>
  <c r="D223" i="16"/>
  <c r="E223" i="16"/>
  <c r="F219" i="16"/>
  <c r="D219" i="16"/>
  <c r="E215" i="16"/>
  <c r="F215" i="16"/>
  <c r="D211" i="16"/>
  <c r="E211" i="16"/>
  <c r="F211" i="16"/>
  <c r="D207" i="16"/>
  <c r="E207" i="16"/>
  <c r="F203" i="16"/>
  <c r="D203" i="16"/>
  <c r="E199" i="16"/>
  <c r="F199" i="16"/>
  <c r="D195" i="16"/>
  <c r="E195" i="16"/>
  <c r="F195" i="16"/>
  <c r="D191" i="16"/>
  <c r="D187" i="16"/>
  <c r="E183" i="16"/>
  <c r="F183" i="16"/>
  <c r="D179" i="16"/>
  <c r="E179" i="16"/>
  <c r="F179" i="16"/>
  <c r="D175" i="16"/>
  <c r="E175" i="16"/>
  <c r="F171" i="16"/>
  <c r="D171" i="16"/>
  <c r="E167" i="16"/>
  <c r="F167" i="16"/>
  <c r="D163" i="16"/>
  <c r="E163" i="16"/>
  <c r="F163" i="16"/>
  <c r="D159" i="16"/>
  <c r="E159" i="16"/>
  <c r="F155" i="16"/>
  <c r="D155" i="16"/>
  <c r="E151" i="16"/>
  <c r="F151" i="16"/>
  <c r="D147" i="16"/>
  <c r="E147" i="16"/>
  <c r="F147" i="16"/>
  <c r="D143" i="16"/>
  <c r="E143" i="16"/>
  <c r="F139" i="16"/>
  <c r="D139" i="16"/>
  <c r="E135" i="16"/>
  <c r="F135" i="16"/>
  <c r="D131" i="16"/>
  <c r="E131" i="16"/>
  <c r="F131" i="16"/>
  <c r="D127" i="16"/>
  <c r="E127" i="16"/>
  <c r="F123" i="16"/>
  <c r="D123" i="16"/>
  <c r="E119" i="16"/>
  <c r="F119" i="16"/>
  <c r="D115" i="16"/>
  <c r="E115" i="16"/>
  <c r="F115" i="16"/>
  <c r="D111" i="16"/>
  <c r="E111" i="16"/>
  <c r="F107" i="16"/>
  <c r="D107" i="16"/>
  <c r="E103" i="16"/>
  <c r="F103" i="16"/>
  <c r="D99" i="16"/>
  <c r="E99" i="16"/>
  <c r="F99" i="16"/>
  <c r="D95" i="16"/>
  <c r="E95" i="16"/>
  <c r="F91" i="16"/>
  <c r="D91" i="16"/>
  <c r="E87" i="16"/>
  <c r="F87" i="16"/>
  <c r="D83" i="16"/>
  <c r="E83" i="16"/>
  <c r="F83" i="16"/>
  <c r="D79" i="16"/>
  <c r="E79" i="16"/>
  <c r="F75" i="16"/>
  <c r="D75" i="16"/>
  <c r="E71" i="16"/>
  <c r="F71" i="16"/>
  <c r="D67" i="16"/>
  <c r="E67" i="16"/>
  <c r="F67" i="16"/>
  <c r="D63" i="16"/>
  <c r="E63" i="16"/>
  <c r="F59" i="16"/>
  <c r="D59" i="16"/>
  <c r="E55" i="16"/>
  <c r="F55" i="16"/>
  <c r="D51" i="16"/>
  <c r="E51" i="16"/>
  <c r="F51" i="16"/>
  <c r="D47" i="16"/>
  <c r="E47" i="16"/>
  <c r="F43" i="16"/>
  <c r="D43" i="16"/>
  <c r="E39" i="16"/>
  <c r="F39" i="16"/>
  <c r="D35" i="16"/>
  <c r="E35" i="16"/>
  <c r="F35" i="16"/>
  <c r="D31" i="16"/>
  <c r="E31" i="16"/>
  <c r="F27" i="16"/>
  <c r="D27" i="16"/>
  <c r="E23" i="16"/>
  <c r="F23" i="16"/>
  <c r="D19" i="16"/>
  <c r="E19" i="16"/>
  <c r="F19" i="16"/>
  <c r="D15" i="16"/>
  <c r="E15" i="16"/>
  <c r="F11" i="16"/>
  <c r="D11" i="16"/>
  <c r="D1768" i="16"/>
  <c r="E1788" i="16"/>
  <c r="F1812" i="16"/>
  <c r="D1820" i="16"/>
  <c r="F2201" i="16"/>
  <c r="D2205" i="16"/>
  <c r="D2221" i="16"/>
  <c r="F2245" i="16"/>
  <c r="D2257" i="16"/>
  <c r="D2261" i="16"/>
  <c r="D2265" i="16"/>
  <c r="D2309" i="16"/>
  <c r="D2341" i="16"/>
  <c r="D2345" i="16"/>
  <c r="E2349" i="16"/>
  <c r="E2361" i="16"/>
  <c r="D2425" i="16"/>
  <c r="E2433" i="16"/>
  <c r="D2477" i="16"/>
  <c r="D2497" i="16"/>
  <c r="D2421" i="16"/>
  <c r="E2465" i="16"/>
  <c r="D2401" i="16"/>
  <c r="E2421" i="16"/>
  <c r="F2433" i="16"/>
  <c r="D2441" i="16"/>
  <c r="D2449" i="16"/>
  <c r="E2457" i="16"/>
  <c r="F2465" i="16"/>
  <c r="F2488" i="16"/>
  <c r="D2501" i="16"/>
  <c r="F2437" i="16"/>
  <c r="D2453" i="16"/>
  <c r="F2461" i="16"/>
  <c r="D2472" i="16"/>
  <c r="D2484" i="16"/>
  <c r="D2353" i="16"/>
  <c r="D2361" i="16"/>
  <c r="F2373" i="16"/>
  <c r="F2409" i="16"/>
  <c r="F2429" i="16"/>
  <c r="E2437" i="16"/>
  <c r="D2461" i="16"/>
  <c r="F2469" i="16"/>
  <c r="E2476" i="16"/>
  <c r="E2501" i="16"/>
  <c r="D2296" i="16"/>
  <c r="E2308" i="16"/>
  <c r="D2312" i="16"/>
  <c r="D2316" i="16"/>
  <c r="D2320" i="16"/>
  <c r="D2324" i="16"/>
  <c r="D2328" i="16"/>
  <c r="D2333" i="16"/>
  <c r="F2344" i="16"/>
  <c r="D2369" i="16"/>
  <c r="E2376" i="16"/>
  <c r="E2380" i="16"/>
  <c r="E2384" i="16"/>
  <c r="E2388" i="16"/>
  <c r="E2392" i="16"/>
  <c r="E2396" i="16"/>
  <c r="D2400" i="16"/>
  <c r="F2401" i="16"/>
  <c r="D2405" i="16"/>
  <c r="E2412" i="16"/>
  <c r="F2416" i="16"/>
  <c r="E2425" i="16"/>
  <c r="D2429" i="16"/>
  <c r="D2440" i="16"/>
  <c r="F2441" i="16"/>
  <c r="D2445" i="16"/>
  <c r="E2449" i="16"/>
  <c r="F2453" i="16"/>
  <c r="E2472" i="16"/>
  <c r="F2476" i="16"/>
  <c r="D2480" i="16"/>
  <c r="E2484" i="16"/>
  <c r="D2504" i="16"/>
  <c r="F2369" i="16"/>
  <c r="D2373" i="16"/>
  <c r="F2405" i="16"/>
  <c r="D2409" i="16"/>
  <c r="D2424" i="16"/>
  <c r="F2445" i="16"/>
  <c r="D2469" i="16"/>
  <c r="F2480" i="16"/>
  <c r="F2492" i="16"/>
  <c r="F2504" i="16"/>
  <c r="D2488" i="16"/>
  <c r="E2492" i="16"/>
  <c r="E2500" i="16"/>
  <c r="F2500" i="16"/>
  <c r="D2496" i="16"/>
  <c r="E2496" i="16"/>
  <c r="F2108" i="16"/>
  <c r="D2108" i="16"/>
  <c r="D2104" i="16"/>
  <c r="F2104" i="16"/>
  <c r="F2100" i="16"/>
  <c r="D2100" i="16"/>
  <c r="D2096" i="16"/>
  <c r="F2096" i="16"/>
  <c r="F2092" i="16"/>
  <c r="D2092" i="16"/>
  <c r="D2084" i="16"/>
  <c r="F2084" i="16"/>
  <c r="F2080" i="16"/>
  <c r="D2073" i="16"/>
  <c r="F2073" i="16"/>
  <c r="F2069" i="16"/>
  <c r="D2069" i="16"/>
  <c r="D2065" i="16"/>
  <c r="F2065" i="16"/>
  <c r="F2061" i="16"/>
  <c r="D2061" i="16"/>
  <c r="D2057" i="16"/>
  <c r="F2057" i="16"/>
  <c r="F2049" i="16"/>
  <c r="D2049" i="16"/>
  <c r="F2037" i="16"/>
  <c r="D2037" i="16"/>
  <c r="D2029" i="16"/>
  <c r="D2017" i="16"/>
  <c r="F2017" i="16"/>
  <c r="D2005" i="16"/>
  <c r="F2005" i="16"/>
  <c r="F1997" i="16"/>
  <c r="D1997" i="16"/>
  <c r="D1993" i="16"/>
  <c r="F1993" i="16"/>
  <c r="B53" i="4"/>
  <c r="A37" i="10" s="1"/>
  <c r="D2468" i="16"/>
  <c r="F2468" i="16"/>
  <c r="F2464" i="16"/>
  <c r="D2460" i="16"/>
  <c r="F2460" i="16"/>
  <c r="F2456" i="16"/>
  <c r="D2456" i="16"/>
  <c r="D2452" i="16"/>
  <c r="F2452" i="16"/>
  <c r="F2448" i="16"/>
  <c r="D2448" i="16"/>
  <c r="D2188" i="16"/>
  <c r="F2188" i="16"/>
  <c r="F2184" i="16"/>
  <c r="D2184" i="16"/>
  <c r="F2172" i="16"/>
  <c r="D2172" i="16"/>
  <c r="D2168" i="16"/>
  <c r="F2168" i="16"/>
  <c r="F2164" i="16"/>
  <c r="D2164" i="16"/>
  <c r="D2160" i="16"/>
  <c r="F2160" i="16"/>
  <c r="F2153" i="16"/>
  <c r="D2153" i="16"/>
  <c r="F2141" i="16"/>
  <c r="D2141" i="16"/>
  <c r="D2137" i="16"/>
  <c r="F2137" i="16"/>
  <c r="F2133" i="16"/>
  <c r="D2133" i="16"/>
  <c r="D2129" i="16"/>
  <c r="F2129" i="16"/>
  <c r="F2125" i="16"/>
  <c r="D2125" i="16"/>
  <c r="D2121" i="16"/>
  <c r="F2121" i="16"/>
  <c r="D1864" i="16"/>
  <c r="F1864" i="16"/>
  <c r="D1853" i="16"/>
  <c r="F1853" i="16"/>
  <c r="F1845" i="16"/>
  <c r="D1845" i="16"/>
  <c r="D1841" i="16"/>
  <c r="F1841" i="16"/>
  <c r="F1837" i="16"/>
  <c r="D2364" i="16"/>
  <c r="F2364" i="16"/>
  <c r="F2360" i="16"/>
  <c r="D2360" i="16"/>
  <c r="F2356" i="16"/>
  <c r="F2352" i="16"/>
  <c r="D2352" i="16"/>
  <c r="D2348" i="16"/>
  <c r="F2348" i="16"/>
  <c r="F2340" i="16"/>
  <c r="D2340" i="16"/>
  <c r="D2336" i="16"/>
  <c r="F2336" i="16"/>
  <c r="F2329" i="16"/>
  <c r="D2329" i="16"/>
  <c r="D2325" i="16"/>
  <c r="F2325" i="16"/>
  <c r="F2321" i="16"/>
  <c r="D2321" i="16"/>
  <c r="D2317" i="16"/>
  <c r="F2317" i="16"/>
  <c r="F2313" i="16"/>
  <c r="D2313" i="16"/>
  <c r="D2281" i="16"/>
  <c r="F2281" i="16"/>
  <c r="D2253" i="16"/>
  <c r="F2253" i="16"/>
  <c r="F2249" i="16"/>
  <c r="D2249" i="16"/>
  <c r="D2241" i="16"/>
  <c r="F2241" i="16"/>
  <c r="F2237" i="16"/>
  <c r="D2237" i="16"/>
  <c r="D2233" i="16"/>
  <c r="F2233" i="16"/>
  <c r="F2229" i="16"/>
  <c r="D2229" i="16"/>
  <c r="D2225" i="16"/>
  <c r="F2225" i="16"/>
  <c r="F2217" i="16"/>
  <c r="D2217" i="16"/>
  <c r="D1901" i="16"/>
  <c r="D1893" i="16"/>
  <c r="F1893" i="16"/>
  <c r="F1889" i="16"/>
  <c r="D1889" i="16"/>
  <c r="D2493" i="16"/>
  <c r="F2493" i="16"/>
  <c r="F2489" i="16"/>
  <c r="D2489" i="16"/>
  <c r="D2485" i="16"/>
  <c r="F2485" i="16"/>
  <c r="F2481" i="16"/>
  <c r="D2481" i="16"/>
  <c r="D2436" i="16"/>
  <c r="F2436" i="16"/>
  <c r="F2432" i="16"/>
  <c r="D2432" i="16"/>
  <c r="F2413" i="16"/>
  <c r="D2413" i="16"/>
  <c r="D2397" i="16"/>
  <c r="F2397" i="16"/>
  <c r="F2393" i="16"/>
  <c r="D2393" i="16"/>
  <c r="D2389" i="16"/>
  <c r="F2389" i="16"/>
  <c r="F2385" i="16"/>
  <c r="D2385" i="16"/>
  <c r="D2381" i="16"/>
  <c r="F2381" i="16"/>
  <c r="F2377" i="16"/>
  <c r="D2377" i="16"/>
  <c r="F1980" i="16"/>
  <c r="D1980" i="16"/>
  <c r="D1972" i="16"/>
  <c r="F1972" i="16"/>
  <c r="F1968" i="16"/>
  <c r="D1968" i="16"/>
  <c r="D1964" i="16"/>
  <c r="F1964" i="16"/>
  <c r="F1941" i="16"/>
  <c r="F1929" i="16"/>
  <c r="B65" i="4"/>
  <c r="A43" i="10" s="1"/>
  <c r="C3" i="10"/>
  <c r="E4" i="16"/>
  <c r="B24" i="4"/>
  <c r="A13" i="10" s="1"/>
  <c r="C12" i="3"/>
  <c r="B11" i="3"/>
  <c r="B4" i="3"/>
  <c r="F2400" i="16"/>
  <c r="F2417" i="16"/>
  <c r="E2292" i="16"/>
  <c r="A6" i="2"/>
  <c r="F2257" i="16"/>
  <c r="E2264" i="16"/>
  <c r="D2276" i="16"/>
  <c r="F2300" i="16"/>
  <c r="F2309" i="16"/>
  <c r="F2337" i="16"/>
  <c r="E2357" i="16"/>
  <c r="D2396" i="16"/>
  <c r="D2416" i="16"/>
  <c r="E2440" i="16"/>
  <c r="D2280" i="16"/>
  <c r="D2428" i="16"/>
  <c r="F2477" i="16"/>
  <c r="F2332" i="16"/>
  <c r="E2372" i="16"/>
  <c r="D2372" i="16"/>
  <c r="F2368" i="16"/>
  <c r="D2288" i="16"/>
  <c r="F2376" i="16"/>
  <c r="C4" i="10"/>
  <c r="C7" i="10"/>
  <c r="E2044" i="16"/>
  <c r="F2053" i="16"/>
  <c r="D2081" i="16"/>
  <c r="D2085" i="16"/>
  <c r="F2088" i="16"/>
  <c r="F2113" i="16"/>
  <c r="F2149" i="16"/>
  <c r="E2169" i="16"/>
  <c r="E2173" i="16"/>
  <c r="D2192" i="16"/>
  <c r="F2200" i="16"/>
  <c r="F2208" i="16"/>
  <c r="D2216" i="16"/>
  <c r="D2224" i="16"/>
  <c r="E2236" i="16"/>
  <c r="D2248" i="16"/>
  <c r="F2265" i="16"/>
  <c r="E2365" i="16"/>
  <c r="F2392" i="16"/>
  <c r="F2304" i="16"/>
  <c r="F2032" i="16"/>
  <c r="D2044" i="16"/>
  <c r="D2053" i="16"/>
  <c r="D2088" i="16"/>
  <c r="D2113" i="16"/>
  <c r="F2116" i="16"/>
  <c r="D2149" i="16"/>
  <c r="D2169" i="16"/>
  <c r="D2173" i="16"/>
  <c r="D2236" i="16"/>
  <c r="E2256" i="16"/>
  <c r="F2297" i="16"/>
  <c r="D2304" i="16"/>
  <c r="D2349" i="16"/>
  <c r="D2365" i="16"/>
  <c r="D2412" i="16"/>
  <c r="F2428" i="16"/>
  <c r="F2444" i="16"/>
  <c r="F2457" i="16"/>
  <c r="F2408" i="16"/>
  <c r="F2388" i="16"/>
  <c r="D2368" i="16"/>
  <c r="F2357" i="16"/>
  <c r="D1960" i="16"/>
  <c r="D2041" i="16"/>
  <c r="D2272" i="16"/>
  <c r="F2316" i="16"/>
  <c r="F2328" i="16"/>
  <c r="D2344" i="16"/>
  <c r="F2497" i="16"/>
  <c r="F2404" i="16"/>
  <c r="D2260" i="16"/>
  <c r="F2269" i="16"/>
  <c r="D2285" i="16"/>
  <c r="F2289" i="16"/>
  <c r="F2301" i="16"/>
  <c r="F2312" i="16"/>
  <c r="F2324" i="16"/>
  <c r="D2337" i="16"/>
  <c r="E2353" i="16"/>
  <c r="E2404" i="16"/>
  <c r="B51" i="10"/>
  <c r="Q8" i="16" l="1"/>
  <c r="Q6" i="16"/>
  <c r="Q5" i="16"/>
  <c r="E2087" i="16"/>
  <c r="D2271" i="16"/>
  <c r="D1794" i="16"/>
  <c r="D2042" i="16"/>
  <c r="F2058" i="16"/>
  <c r="F2066" i="16"/>
  <c r="E390" i="16"/>
  <c r="F2046" i="16"/>
  <c r="D2062" i="16"/>
  <c r="F133" i="16"/>
  <c r="E137" i="16"/>
  <c r="D141" i="16"/>
  <c r="D145" i="16"/>
  <c r="F149" i="16"/>
  <c r="F153" i="16"/>
  <c r="E157" i="16"/>
  <c r="D161" i="16"/>
  <c r="D356" i="16"/>
  <c r="D372" i="16"/>
  <c r="F383" i="16"/>
  <c r="F394" i="16"/>
  <c r="E1812" i="16"/>
  <c r="E1740" i="16"/>
  <c r="F1740" i="16"/>
  <c r="D1694" i="16"/>
  <c r="E1694" i="16"/>
  <c r="F1690" i="16"/>
  <c r="E1690" i="16"/>
  <c r="P13" i="4"/>
  <c r="F1028" i="16"/>
  <c r="D1028" i="16"/>
  <c r="D580" i="16"/>
  <c r="E580" i="16"/>
  <c r="D514" i="16"/>
  <c r="F514" i="16"/>
  <c r="D510" i="16"/>
  <c r="F510" i="16"/>
  <c r="E364" i="16"/>
  <c r="D364" i="16"/>
  <c r="Q7" i="16"/>
  <c r="I4" i="16"/>
  <c r="C5" i="10"/>
  <c r="A41" i="2"/>
  <c r="A54" i="2"/>
  <c r="E383" i="16"/>
  <c r="F491" i="16"/>
  <c r="D1039" i="16"/>
  <c r="F1051" i="16"/>
  <c r="F1059" i="16"/>
  <c r="F1063" i="16"/>
  <c r="D1071" i="16"/>
  <c r="F1083" i="16"/>
  <c r="E1091" i="16"/>
  <c r="F1095" i="16"/>
  <c r="D1103" i="16"/>
  <c r="E2271" i="16"/>
  <c r="G21" i="4"/>
  <c r="E1743" i="16"/>
  <c r="D1755" i="16"/>
  <c r="F1763" i="16"/>
  <c r="D1767" i="16"/>
  <c r="E1775" i="16"/>
  <c r="D1787" i="16"/>
  <c r="E2083" i="16"/>
  <c r="E2267" i="16"/>
  <c r="F2062" i="16"/>
  <c r="E2034" i="16"/>
  <c r="E2050" i="16"/>
  <c r="E2074" i="16"/>
  <c r="E610" i="16"/>
  <c r="E398" i="16"/>
  <c r="D2054" i="16"/>
  <c r="D2070" i="16"/>
  <c r="D360" i="16"/>
  <c r="F368" i="16"/>
  <c r="D376" i="16"/>
  <c r="F410" i="16"/>
  <c r="E480" i="16"/>
  <c r="F606" i="16"/>
  <c r="F610" i="16"/>
  <c r="E1436" i="16"/>
  <c r="D1436" i="16"/>
  <c r="F1436" i="16"/>
  <c r="D1433" i="16"/>
  <c r="E1433" i="16"/>
  <c r="F1429" i="16"/>
  <c r="D1429" i="16"/>
  <c r="F1425" i="16"/>
  <c r="D1425" i="16"/>
  <c r="E1421" i="16"/>
  <c r="D1421" i="16"/>
  <c r="F1421" i="16"/>
  <c r="D1270" i="16"/>
  <c r="F1270" i="16"/>
  <c r="D1218" i="16"/>
  <c r="E1218" i="16"/>
  <c r="D1206" i="16"/>
  <c r="F1206" i="16"/>
  <c r="A42" i="2"/>
  <c r="E2208" i="16"/>
  <c r="D2208" i="16"/>
  <c r="E2204" i="16"/>
  <c r="D2204" i="16"/>
  <c r="F2204" i="16"/>
  <c r="E2200" i="16"/>
  <c r="D2200" i="16"/>
  <c r="E1861" i="16"/>
  <c r="D1861" i="16"/>
  <c r="F1808" i="16"/>
  <c r="E1808" i="16"/>
  <c r="D1808" i="16"/>
  <c r="E1115" i="16"/>
  <c r="F1115" i="16"/>
  <c r="F1024" i="16"/>
  <c r="D1024" i="16"/>
  <c r="E584" i="16"/>
  <c r="F584" i="16"/>
  <c r="E476" i="16"/>
  <c r="F476" i="16"/>
  <c r="D406" i="16"/>
  <c r="F406" i="16"/>
  <c r="B2" i="12"/>
  <c r="B36" i="4"/>
  <c r="A23" i="10" s="1"/>
  <c r="F483" i="16"/>
  <c r="F499" i="16"/>
  <c r="E587" i="16"/>
  <c r="E595" i="16"/>
  <c r="B10" i="3"/>
  <c r="B49" i="4"/>
  <c r="A34" i="10" s="1"/>
  <c r="B16" i="4"/>
  <c r="A8" i="10" s="1"/>
  <c r="A48" i="2"/>
  <c r="D2080" i="16"/>
  <c r="E483" i="16"/>
  <c r="E491" i="16"/>
  <c r="E499" i="16"/>
  <c r="E591" i="16"/>
  <c r="E599" i="16"/>
  <c r="E1055" i="16"/>
  <c r="D1115" i="16"/>
  <c r="E1751" i="16"/>
  <c r="E1771" i="16"/>
  <c r="E1783" i="16"/>
  <c r="D2267" i="16"/>
  <c r="F1794" i="16"/>
  <c r="E2042" i="16"/>
  <c r="D2074" i="16"/>
  <c r="E606" i="16"/>
  <c r="E410" i="16"/>
  <c r="E394" i="16"/>
  <c r="E2046" i="16"/>
  <c r="E133" i="16"/>
  <c r="D149" i="16"/>
  <c r="E153" i="16"/>
  <c r="E360" i="16"/>
  <c r="F364" i="16"/>
  <c r="E376" i="16"/>
  <c r="F390" i="16"/>
  <c r="F398" i="16"/>
  <c r="F402" i="16"/>
  <c r="D476" i="16"/>
  <c r="E1028" i="16"/>
  <c r="D1623" i="16"/>
  <c r="F1623" i="16"/>
  <c r="F1596" i="16"/>
  <c r="D1596" i="16"/>
  <c r="E1592" i="16"/>
  <c r="D1592" i="16"/>
  <c r="F1592" i="16"/>
  <c r="E1588" i="16"/>
  <c r="D1588" i="16"/>
  <c r="F1588" i="16"/>
  <c r="E1584" i="16"/>
  <c r="D1584" i="16"/>
  <c r="F1584" i="16"/>
  <c r="E1580" i="16"/>
  <c r="D1580" i="16"/>
  <c r="F1580" i="16"/>
  <c r="F1572" i="16"/>
  <c r="E1572" i="16"/>
  <c r="E1568" i="16"/>
  <c r="D1568" i="16"/>
  <c r="F1568" i="16"/>
  <c r="D1560" i="16"/>
  <c r="E1560" i="16"/>
  <c r="F2144" i="16"/>
  <c r="E2232" i="16"/>
  <c r="D2232" i="16"/>
  <c r="F1984" i="16"/>
  <c r="E1984" i="16"/>
  <c r="F1760" i="16"/>
  <c r="D1760" i="16"/>
  <c r="D1756" i="16"/>
  <c r="F1756" i="16"/>
  <c r="F1752" i="16"/>
  <c r="E1752" i="16"/>
  <c r="D1744" i="16"/>
  <c r="F1744" i="16"/>
  <c r="F1737" i="16"/>
  <c r="E1737" i="16"/>
  <c r="E2276" i="16"/>
  <c r="F2276" i="16"/>
  <c r="E2156" i="16"/>
  <c r="D2156" i="16"/>
  <c r="F2077" i="16"/>
  <c r="D2077" i="16"/>
  <c r="D1941" i="16"/>
  <c r="E1941" i="16"/>
  <c r="E1868" i="16"/>
  <c r="F1868" i="16"/>
  <c r="D1868" i="16"/>
  <c r="D1724" i="16"/>
  <c r="F1724" i="16"/>
  <c r="E1724" i="16"/>
  <c r="E1720" i="16"/>
  <c r="D1720" i="16"/>
  <c r="F1709" i="16"/>
  <c r="E1709" i="16"/>
  <c r="E1705" i="16"/>
  <c r="D1705" i="16"/>
  <c r="F1689" i="16"/>
  <c r="E1689" i="16"/>
  <c r="F2156" i="16"/>
  <c r="E1961" i="16"/>
  <c r="D1961" i="16"/>
  <c r="F1949" i="16"/>
  <c r="D1949" i="16"/>
  <c r="E1936" i="16"/>
  <c r="F1936" i="16"/>
  <c r="D1936" i="16"/>
  <c r="E1928" i="16"/>
  <c r="D1928" i="16"/>
  <c r="E1921" i="16"/>
  <c r="F1921" i="16"/>
  <c r="F1904" i="16"/>
  <c r="D1904" i="16"/>
  <c r="F1885" i="16"/>
  <c r="E1885" i="16"/>
  <c r="F29" i="10"/>
  <c r="G13" i="10"/>
  <c r="H13" i="10" s="1"/>
  <c r="F21" i="10"/>
  <c r="H21" i="10" s="1"/>
  <c r="C21" i="10" s="1"/>
  <c r="F16" i="10"/>
  <c r="H16" i="10" s="1"/>
  <c r="F31" i="10"/>
  <c r="G11" i="10"/>
  <c r="H11" i="10" s="1"/>
  <c r="C11" i="10" s="1"/>
  <c r="F26" i="10"/>
  <c r="F2491" i="16"/>
  <c r="D2491" i="16"/>
  <c r="E2491" i="16"/>
  <c r="D2487" i="16"/>
  <c r="F2487" i="16"/>
  <c r="E2473" i="16"/>
  <c r="F2473" i="16"/>
  <c r="F2470" i="16"/>
  <c r="D2470" i="16"/>
  <c r="E2464" i="16"/>
  <c r="D2464" i="16"/>
  <c r="F2451" i="16"/>
  <c r="D2451" i="16"/>
  <c r="D2447" i="16"/>
  <c r="E2447" i="16"/>
  <c r="F2447" i="16"/>
  <c r="F2443" i="16"/>
  <c r="E2443" i="16"/>
  <c r="D2443" i="16"/>
  <c r="E2420" i="16"/>
  <c r="D2420" i="16"/>
  <c r="D2417" i="16"/>
  <c r="E2417" i="16"/>
  <c r="D2407" i="16"/>
  <c r="F2407" i="16"/>
  <c r="D2403" i="16"/>
  <c r="F2403" i="16"/>
  <c r="E2403" i="16"/>
  <c r="F2383" i="16"/>
  <c r="D2383" i="16"/>
  <c r="E2383" i="16"/>
  <c r="D2379" i="16"/>
  <c r="E2379" i="16"/>
  <c r="F2379" i="16"/>
  <c r="E2356" i="16"/>
  <c r="D2356" i="16"/>
  <c r="F2255" i="16"/>
  <c r="D2255" i="16"/>
  <c r="F2251" i="16"/>
  <c r="E2251" i="16"/>
  <c r="F2247" i="16"/>
  <c r="E2247" i="16"/>
  <c r="D2247" i="16"/>
  <c r="E2029" i="16"/>
  <c r="F2029" i="16"/>
  <c r="E2025" i="16"/>
  <c r="D2025" i="16"/>
  <c r="E2018" i="16"/>
  <c r="F2018" i="16"/>
  <c r="D2018" i="16"/>
  <c r="D2014" i="16"/>
  <c r="E2014" i="16"/>
  <c r="E1989" i="16"/>
  <c r="D1989" i="16"/>
  <c r="F1981" i="16"/>
  <c r="E1981" i="16"/>
  <c r="D1981" i="16"/>
  <c r="D1962" i="16"/>
  <c r="E1962" i="16"/>
  <c r="E1956" i="16"/>
  <c r="F1956" i="16"/>
  <c r="F1944" i="16"/>
  <c r="E1944" i="16"/>
  <c r="D1944" i="16"/>
  <c r="E1937" i="16"/>
  <c r="F1937" i="16"/>
  <c r="E1929" i="16"/>
  <c r="D1929" i="16"/>
  <c r="F1922" i="16"/>
  <c r="E1922" i="16"/>
  <c r="D1922" i="16"/>
  <c r="E1912" i="16"/>
  <c r="F1912" i="16"/>
  <c r="E1901" i="16"/>
  <c r="F1901" i="16"/>
  <c r="F1894" i="16"/>
  <c r="D1894" i="16"/>
  <c r="E1890" i="16"/>
  <c r="D1890" i="16"/>
  <c r="F1890" i="16"/>
  <c r="D1886" i="16"/>
  <c r="F1886" i="16"/>
  <c r="E1886" i="16"/>
  <c r="E1880" i="16"/>
  <c r="D1880" i="16"/>
  <c r="F1862" i="16"/>
  <c r="D1862" i="16"/>
  <c r="D1859" i="16"/>
  <c r="E1859" i="16"/>
  <c r="D1855" i="16"/>
  <c r="E1855" i="16"/>
  <c r="F1855" i="16"/>
  <c r="F1848" i="16"/>
  <c r="E1848" i="16"/>
  <c r="D1848" i="16"/>
  <c r="D1844" i="16"/>
  <c r="E1844" i="16"/>
  <c r="F1844" i="16"/>
  <c r="E1837" i="16"/>
  <c r="D1837" i="16"/>
  <c r="E1804" i="16"/>
  <c r="F1804" i="16"/>
  <c r="D1804" i="16"/>
  <c r="E1801" i="16"/>
  <c r="D1801" i="16"/>
  <c r="F1801" i="16"/>
  <c r="D1798" i="16"/>
  <c r="E1798" i="16"/>
  <c r="F1643" i="16"/>
  <c r="D1643" i="16"/>
  <c r="E1643" i="16"/>
  <c r="F1639" i="16"/>
  <c r="E1639" i="16"/>
  <c r="D1635" i="16"/>
  <c r="E1635" i="16"/>
  <c r="D1631" i="16"/>
  <c r="E1631" i="16"/>
  <c r="F1631" i="16"/>
  <c r="F1627" i="16"/>
  <c r="E1627" i="16"/>
  <c r="F1608" i="16"/>
  <c r="E1608" i="16"/>
  <c r="E1605" i="16"/>
  <c r="D1605" i="16"/>
  <c r="F1605" i="16"/>
  <c r="F1601" i="16"/>
  <c r="D1601" i="16"/>
  <c r="E1597" i="16"/>
  <c r="D1597" i="16"/>
  <c r="F1597" i="16"/>
  <c r="F1343" i="16"/>
  <c r="E1343" i="16"/>
  <c r="D1339" i="16"/>
  <c r="F1339" i="16"/>
  <c r="E1339" i="16"/>
  <c r="F1332" i="16"/>
  <c r="D1332" i="16"/>
  <c r="F1328" i="16"/>
  <c r="E1328" i="16"/>
  <c r="D1328" i="16"/>
  <c r="D1324" i="16"/>
  <c r="F1324" i="16"/>
  <c r="F1321" i="16"/>
  <c r="D1321" i="16"/>
  <c r="E1321" i="16"/>
  <c r="F1317" i="16"/>
  <c r="E1317" i="16"/>
  <c r="F1259" i="16"/>
  <c r="E1259" i="16"/>
  <c r="D1259" i="16"/>
  <c r="E1255" i="16"/>
  <c r="F1255" i="16"/>
  <c r="D1255" i="16"/>
  <c r="D1251" i="16"/>
  <c r="E1251" i="16"/>
  <c r="E1247" i="16"/>
  <c r="F1247" i="16"/>
  <c r="F1243" i="16"/>
  <c r="E1243" i="16"/>
  <c r="D1239" i="16"/>
  <c r="E1239" i="16"/>
  <c r="F1235" i="16"/>
  <c r="D1235" i="16"/>
  <c r="E1231" i="16"/>
  <c r="F1231" i="16"/>
  <c r="D1231" i="16"/>
  <c r="D1227" i="16"/>
  <c r="F1227" i="16"/>
  <c r="E1223" i="16"/>
  <c r="F1223" i="16"/>
  <c r="D1223" i="16"/>
  <c r="E1219" i="16"/>
  <c r="F1219" i="16"/>
  <c r="F1215" i="16"/>
  <c r="E1215" i="16"/>
  <c r="F1211" i="16"/>
  <c r="E1211" i="16"/>
  <c r="E1207" i="16"/>
  <c r="F1207" i="16"/>
  <c r="D1203" i="16"/>
  <c r="F1203" i="16"/>
  <c r="E1203" i="16"/>
  <c r="D1199" i="16"/>
  <c r="F1199" i="16"/>
  <c r="D1195" i="16"/>
  <c r="F1195" i="16"/>
  <c r="E1195" i="16"/>
  <c r="E1191" i="16"/>
  <c r="D1191" i="16"/>
  <c r="F1187" i="16"/>
  <c r="D1187" i="16"/>
  <c r="F1183" i="16"/>
  <c r="D1183" i="16"/>
  <c r="E1183" i="16"/>
  <c r="F1171" i="16"/>
  <c r="E1171" i="16"/>
  <c r="F1167" i="16"/>
  <c r="D1167" i="16"/>
  <c r="E1167" i="16"/>
  <c r="D1163" i="16"/>
  <c r="F1163" i="16"/>
  <c r="E1159" i="16"/>
  <c r="F1159" i="16"/>
  <c r="D1159" i="16"/>
  <c r="E1155" i="16"/>
  <c r="F1155" i="16"/>
  <c r="F1151" i="16"/>
  <c r="D1151" i="16"/>
  <c r="F1147" i="16"/>
  <c r="E1147" i="16"/>
  <c r="E1143" i="16"/>
  <c r="F1143" i="16"/>
  <c r="F1139" i="16"/>
  <c r="D1139" i="16"/>
  <c r="E1139" i="16"/>
  <c r="D2473" i="16"/>
  <c r="D1937" i="16"/>
  <c r="F2025" i="16"/>
  <c r="D415" i="16"/>
  <c r="E1163" i="16"/>
  <c r="F1191" i="16"/>
  <c r="D1219" i="16"/>
  <c r="D1247" i="16"/>
  <c r="E2255" i="16"/>
  <c r="D1243" i="16"/>
  <c r="F2011" i="16"/>
  <c r="F1798" i="16"/>
  <c r="E1862" i="16"/>
  <c r="F2014" i="16"/>
  <c r="E2032" i="16"/>
  <c r="D426" i="16"/>
  <c r="F426" i="16"/>
  <c r="E426" i="16"/>
  <c r="D422" i="16"/>
  <c r="F422" i="16"/>
  <c r="E422" i="16"/>
  <c r="E411" i="16"/>
  <c r="D411" i="16"/>
  <c r="F411" i="16"/>
  <c r="F408" i="16"/>
  <c r="D408" i="16"/>
  <c r="F404" i="16"/>
  <c r="E404" i="16"/>
  <c r="E274" i="16"/>
  <c r="F274" i="16"/>
  <c r="D274" i="16"/>
  <c r="E270" i="16"/>
  <c r="F270" i="16"/>
  <c r="D259" i="16"/>
  <c r="E259" i="16"/>
  <c r="F259" i="16"/>
  <c r="F256" i="16"/>
  <c r="E256" i="16"/>
  <c r="D256" i="16"/>
  <c r="F252" i="16"/>
  <c r="D252" i="16"/>
  <c r="D248" i="16"/>
  <c r="F248" i="16"/>
  <c r="E244" i="16"/>
  <c r="D244" i="16"/>
  <c r="F244" i="16"/>
  <c r="F217" i="16"/>
  <c r="E217" i="16"/>
  <c r="D213" i="16"/>
  <c r="F213" i="16"/>
  <c r="D209" i="16"/>
  <c r="E209" i="16"/>
  <c r="E205" i="16"/>
  <c r="D205" i="16"/>
  <c r="D1956" i="16"/>
  <c r="D1912" i="16"/>
  <c r="F1880" i="16"/>
  <c r="F2420" i="16"/>
  <c r="F263" i="16"/>
  <c r="E1151" i="16"/>
  <c r="F1179" i="16"/>
  <c r="D1207" i="16"/>
  <c r="E1235" i="16"/>
  <c r="E2451" i="16"/>
  <c r="E2487" i="16"/>
  <c r="E2407" i="16"/>
  <c r="I113" i="13"/>
  <c r="D113" i="13"/>
  <c r="G4" i="16"/>
  <c r="A13" i="2"/>
  <c r="B57" i="4"/>
  <c r="A55" i="2"/>
  <c r="A24" i="2"/>
  <c r="C6" i="3"/>
  <c r="B43" i="4"/>
  <c r="A29" i="10" s="1"/>
  <c r="B52" i="4"/>
  <c r="A36" i="10" s="1"/>
  <c r="F4" i="16"/>
  <c r="B6" i="4"/>
  <c r="A47" i="2"/>
  <c r="A25" i="2"/>
  <c r="D2011" i="16"/>
  <c r="D1179" i="16"/>
  <c r="F1635" i="16"/>
  <c r="F205" i="16"/>
  <c r="D217" i="16"/>
  <c r="E252" i="16"/>
  <c r="E408" i="16"/>
  <c r="E1601" i="16"/>
  <c r="D1135" i="16"/>
  <c r="E1135" i="16"/>
  <c r="E1127" i="16"/>
  <c r="F1127" i="16"/>
  <c r="D1127" i="16"/>
  <c r="F1119" i="16"/>
  <c r="D1119" i="16"/>
  <c r="E1088" i="16"/>
  <c r="F1088" i="16"/>
  <c r="D1088" i="16"/>
  <c r="E1084" i="16"/>
  <c r="F1084" i="16"/>
  <c r="D1084" i="16"/>
  <c r="E1076" i="16"/>
  <c r="D1076" i="16"/>
  <c r="E1072" i="16"/>
  <c r="F1072" i="16"/>
  <c r="D1072" i="16"/>
  <c r="E1068" i="16"/>
  <c r="F1068" i="16"/>
  <c r="D1068" i="16"/>
  <c r="E1064" i="16"/>
  <c r="F1064" i="16"/>
  <c r="E1060" i="16"/>
  <c r="D1060" i="16"/>
  <c r="E1048" i="16"/>
  <c r="D1048" i="16"/>
  <c r="F1044" i="16"/>
  <c r="D1044" i="16"/>
  <c r="E1040" i="16"/>
  <c r="D1040" i="16"/>
  <c r="F1040" i="16"/>
  <c r="F1036" i="16"/>
  <c r="E1036" i="16"/>
  <c r="D1036" i="16"/>
  <c r="E1032" i="16"/>
  <c r="D1032" i="16"/>
  <c r="F1032" i="16"/>
  <c r="E1029" i="16"/>
  <c r="D1029" i="16"/>
  <c r="E1025" i="16"/>
  <c r="F1025" i="16"/>
  <c r="D1025" i="16"/>
  <c r="D1018" i="16"/>
  <c r="E1018" i="16"/>
  <c r="F1018" i="16"/>
  <c r="E1010" i="16"/>
  <c r="D1010" i="16"/>
  <c r="F1010" i="16"/>
  <c r="D562" i="16"/>
  <c r="F562" i="16"/>
  <c r="E562" i="16"/>
  <c r="D558" i="16"/>
  <c r="F558" i="16"/>
  <c r="F551" i="16"/>
  <c r="E551" i="16"/>
  <c r="F544" i="16"/>
  <c r="E544" i="16"/>
  <c r="E540" i="16"/>
  <c r="F540" i="16"/>
  <c r="D540" i="16"/>
  <c r="E18" i="16"/>
  <c r="F18" i="16"/>
  <c r="D18" i="16"/>
  <c r="E14" i="16"/>
  <c r="F14" i="16"/>
  <c r="M4" i="16"/>
  <c r="C18" i="3"/>
  <c r="D21" i="4"/>
  <c r="B14" i="4"/>
  <c r="A7" i="10" s="1"/>
  <c r="B67" i="4"/>
  <c r="A44" i="10" s="1"/>
  <c r="B19" i="3"/>
  <c r="D2" i="4"/>
  <c r="F23" i="10"/>
  <c r="H23" i="10" s="1"/>
  <c r="A3" i="2"/>
  <c r="C14" i="3"/>
  <c r="E1119" i="16"/>
  <c r="F1131" i="16"/>
  <c r="F1014" i="16"/>
  <c r="D525" i="16"/>
  <c r="E529" i="16"/>
  <c r="D547" i="16"/>
  <c r="E2426" i="16"/>
  <c r="F2426" i="16"/>
  <c r="D2402" i="16"/>
  <c r="F2402" i="16"/>
  <c r="F2355" i="16"/>
  <c r="D2355" i="16"/>
  <c r="E2355" i="16"/>
  <c r="F2203" i="16"/>
  <c r="D2203" i="16"/>
  <c r="E2203" i="16"/>
  <c r="E2109" i="16"/>
  <c r="D2109" i="16"/>
  <c r="E2105" i="16"/>
  <c r="F2105" i="16"/>
  <c r="E2101" i="16"/>
  <c r="F2101" i="16"/>
  <c r="D2101" i="16"/>
  <c r="E2097" i="16"/>
  <c r="F2097" i="16"/>
  <c r="D2097" i="16"/>
  <c r="E2093" i="16"/>
  <c r="D2093" i="16"/>
  <c r="D2038" i="16"/>
  <c r="F2038" i="16"/>
  <c r="E1736" i="16"/>
  <c r="F1736" i="16"/>
  <c r="D1736" i="16"/>
  <c r="D1733" i="16"/>
  <c r="F1733" i="16"/>
  <c r="F1723" i="16"/>
  <c r="E1723" i="16"/>
  <c r="F1704" i="16"/>
  <c r="E1704" i="16"/>
  <c r="D1704" i="16"/>
  <c r="E1701" i="16"/>
  <c r="D1701" i="16"/>
  <c r="F1693" i="16"/>
  <c r="D1693" i="16"/>
  <c r="F1646" i="16"/>
  <c r="D1646" i="16"/>
  <c r="E1638" i="16"/>
  <c r="F1638" i="16"/>
  <c r="D1630" i="16"/>
  <c r="E1630" i="16"/>
  <c r="D1626" i="16"/>
  <c r="F1626" i="16"/>
  <c r="E1626" i="16"/>
  <c r="E1619" i="16"/>
  <c r="F1619" i="16"/>
  <c r="F1611" i="16"/>
  <c r="D1611" i="16"/>
  <c r="D1604" i="16"/>
  <c r="F1604" i="16"/>
  <c r="E1604" i="16"/>
  <c r="F1600" i="16"/>
  <c r="E1600" i="16"/>
  <c r="D1600" i="16"/>
  <c r="F1383" i="16"/>
  <c r="E1383" i="16"/>
  <c r="D1375" i="16"/>
  <c r="E1375" i="16"/>
  <c r="E1372" i="16"/>
  <c r="D1372" i="16"/>
  <c r="D1369" i="16"/>
  <c r="F1369" i="16"/>
  <c r="E1369" i="16"/>
  <c r="E1365" i="16"/>
  <c r="F1365" i="16"/>
  <c r="D1365" i="16"/>
  <c r="F1362" i="16"/>
  <c r="D1362" i="16"/>
  <c r="F1350" i="16"/>
  <c r="E1350" i="16"/>
  <c r="F1346" i="16"/>
  <c r="D1346" i="16"/>
  <c r="E198" i="16"/>
  <c r="D198" i="16"/>
  <c r="E187" i="16"/>
  <c r="F187" i="16"/>
  <c r="E82" i="16"/>
  <c r="F82" i="16"/>
  <c r="D82" i="16"/>
  <c r="E78" i="16"/>
  <c r="F78" i="16"/>
  <c r="F64" i="16"/>
  <c r="E64" i="16"/>
  <c r="E52" i="16"/>
  <c r="D52" i="16"/>
  <c r="E13" i="16"/>
  <c r="D13" i="16"/>
  <c r="F547" i="16"/>
  <c r="F1123" i="16"/>
  <c r="A23" i="2"/>
  <c r="C4" i="3"/>
  <c r="F1006" i="16"/>
  <c r="D1022" i="16"/>
  <c r="D533" i="16"/>
  <c r="E1044" i="16"/>
  <c r="F1048" i="16"/>
  <c r="D1052" i="16"/>
  <c r="F1003" i="16"/>
  <c r="D1003" i="16"/>
  <c r="E999" i="16"/>
  <c r="F999" i="16"/>
  <c r="D995" i="16"/>
  <c r="E995" i="16"/>
  <c r="E979" i="16"/>
  <c r="F979" i="16"/>
  <c r="E975" i="16"/>
  <c r="D975" i="16"/>
  <c r="E964" i="16"/>
  <c r="D964" i="16"/>
  <c r="E956" i="16"/>
  <c r="D956" i="16"/>
  <c r="F952" i="16"/>
  <c r="E952" i="16"/>
  <c r="E944" i="16"/>
  <c r="D944" i="16"/>
  <c r="E937" i="16"/>
  <c r="D937" i="16"/>
  <c r="F933" i="16"/>
  <c r="E933" i="16"/>
  <c r="E921" i="16"/>
  <c r="D921" i="16"/>
  <c r="D518" i="16"/>
  <c r="F518" i="16"/>
  <c r="E518" i="16"/>
  <c r="F500" i="16"/>
  <c r="E500" i="16"/>
  <c r="D466" i="16"/>
  <c r="F466" i="16"/>
  <c r="E466" i="16"/>
  <c r="D462" i="16"/>
  <c r="F462" i="16"/>
  <c r="F455" i="16"/>
  <c r="E455" i="16"/>
  <c r="F448" i="16"/>
  <c r="E448" i="16"/>
  <c r="E444" i="16"/>
  <c r="F444" i="16"/>
  <c r="D444" i="16"/>
  <c r="D338" i="16"/>
  <c r="F338" i="16"/>
  <c r="E338" i="16"/>
  <c r="D334" i="16"/>
  <c r="F334" i="16"/>
  <c r="F320" i="16"/>
  <c r="E320" i="16"/>
  <c r="E308" i="16"/>
  <c r="D308" i="16"/>
  <c r="E269" i="16"/>
  <c r="D269" i="16"/>
  <c r="E262" i="16"/>
  <c r="D262" i="16"/>
  <c r="E251" i="16"/>
  <c r="F251" i="16"/>
  <c r="A16" i="2"/>
  <c r="F2308" i="16"/>
  <c r="D2308" i="16"/>
  <c r="E2209" i="16"/>
  <c r="F2209" i="16"/>
  <c r="D2209" i="16"/>
  <c r="D2116" i="16"/>
  <c r="E2116" i="16"/>
  <c r="E1729" i="16"/>
  <c r="D1729" i="16"/>
  <c r="E1461" i="16"/>
  <c r="D1461" i="16"/>
  <c r="E1457" i="16"/>
  <c r="F1457" i="16"/>
  <c r="D1457" i="16"/>
  <c r="E1453" i="16"/>
  <c r="F1453" i="16"/>
  <c r="F1428" i="16"/>
  <c r="E1428" i="16"/>
  <c r="F1417" i="16"/>
  <c r="E1417" i="16"/>
  <c r="E1405" i="16"/>
  <c r="D1405" i="16"/>
  <c r="E1401" i="16"/>
  <c r="F1401" i="16"/>
  <c r="E1353" i="16"/>
  <c r="D1353" i="16"/>
  <c r="E2269" i="16"/>
  <c r="D2269" i="16"/>
  <c r="F1824" i="16"/>
  <c r="D1824" i="16"/>
  <c r="F1784" i="16"/>
  <c r="D1784" i="16"/>
  <c r="E1776" i="16"/>
  <c r="F1776" i="16"/>
  <c r="E2245" i="16"/>
  <c r="D2245" i="16"/>
  <c r="F2232" i="16"/>
  <c r="E2197" i="16"/>
  <c r="F2197" i="16"/>
  <c r="D2197" i="16"/>
  <c r="E2193" i="16"/>
  <c r="E2293" i="16"/>
  <c r="F2293" i="16"/>
  <c r="D2264" i="16"/>
  <c r="F2264" i="16"/>
  <c r="E2244" i="16"/>
  <c r="F2244" i="16"/>
  <c r="F2240" i="16"/>
  <c r="E2240" i="16"/>
  <c r="H36" i="10"/>
  <c r="D36" i="10" s="1"/>
  <c r="H31" i="10"/>
  <c r="C31" i="10" s="1"/>
  <c r="H29" i="10"/>
  <c r="C29" i="10" s="1"/>
  <c r="H28" i="10"/>
  <c r="H26" i="10"/>
  <c r="D26" i="10" s="1"/>
  <c r="H22" i="10"/>
  <c r="D22" i="10" s="1"/>
  <c r="H19" i="10"/>
  <c r="D19" i="10" s="1"/>
  <c r="G14" i="10"/>
  <c r="H14" i="10" s="1"/>
  <c r="D14" i="10" s="1"/>
  <c r="F24" i="10"/>
  <c r="H24" i="10" s="1"/>
  <c r="C24" i="10" s="1"/>
  <c r="F39" i="10"/>
  <c r="H39" i="10" s="1"/>
  <c r="D39" i="10" s="1"/>
  <c r="F34" i="10"/>
  <c r="H34" i="10" s="1"/>
  <c r="F43" i="10"/>
  <c r="H43" i="10" s="1"/>
  <c r="D43" i="10" s="1"/>
  <c r="F37" i="10"/>
  <c r="H37" i="10" s="1"/>
  <c r="C37" i="10" s="1"/>
  <c r="F42" i="10"/>
  <c r="H42" i="10" s="1"/>
  <c r="D42" i="10" s="1"/>
  <c r="F32" i="10"/>
  <c r="H32" i="10" s="1"/>
  <c r="F44" i="10"/>
  <c r="H44" i="10" s="1"/>
  <c r="C44" i="10" s="1"/>
  <c r="F51" i="10"/>
  <c r="H51" i="10" s="1"/>
  <c r="C51" i="10" s="1"/>
  <c r="F27" i="10"/>
  <c r="H27" i="10" s="1"/>
  <c r="C27" i="10" s="1"/>
  <c r="F45" i="10"/>
  <c r="H45" i="10" s="1"/>
  <c r="C45" i="10" s="1"/>
  <c r="F49" i="10"/>
  <c r="H49" i="10" s="1"/>
  <c r="C49" i="10" s="1"/>
  <c r="F48" i="10"/>
  <c r="H48" i="10" s="1"/>
  <c r="C48" i="10" s="1"/>
  <c r="P26" i="4"/>
  <c r="H45" i="4" s="1"/>
  <c r="Q26" i="4"/>
  <c r="G12" i="10"/>
  <c r="H12" i="10" s="1"/>
  <c r="F40" i="10"/>
  <c r="H40" i="10" s="1"/>
  <c r="C40" i="10" s="1"/>
  <c r="F17" i="10"/>
  <c r="H17" i="10" s="1"/>
  <c r="F46" i="10"/>
  <c r="H46" i="10" s="1"/>
  <c r="D46" i="10" s="1"/>
  <c r="F47" i="10"/>
  <c r="H47" i="10" s="1"/>
  <c r="C9" i="10"/>
  <c r="C8" i="10"/>
  <c r="D4" i="10"/>
  <c r="H113" i="13"/>
  <c r="K113" i="13"/>
  <c r="A4" i="2"/>
  <c r="A56" i="2"/>
  <c r="O4" i="16"/>
  <c r="B27" i="4"/>
  <c r="A15" i="10" s="1"/>
  <c r="A63" i="2"/>
  <c r="B21" i="3"/>
  <c r="D2" i="12"/>
  <c r="B20" i="3"/>
  <c r="A79" i="4"/>
  <c r="C5" i="3"/>
  <c r="B34" i="4"/>
  <c r="A21" i="10" s="1"/>
  <c r="B63" i="4"/>
  <c r="A42" i="10" s="1"/>
  <c r="B7" i="3"/>
  <c r="C23" i="3"/>
  <c r="B10" i="4"/>
  <c r="A6" i="10" s="1"/>
  <c r="D33" i="4"/>
  <c r="C15" i="3"/>
  <c r="B48" i="4"/>
  <c r="A33" i="10" s="1"/>
  <c r="B47" i="4"/>
  <c r="A32" i="10" s="1"/>
  <c r="B39" i="4"/>
  <c r="A25" i="10" s="1"/>
  <c r="D5" i="11"/>
  <c r="N4" i="16"/>
  <c r="A28" i="2"/>
  <c r="B5" i="11"/>
  <c r="C8" i="3"/>
  <c r="A58" i="2"/>
  <c r="B13" i="3"/>
  <c r="C9" i="3"/>
  <c r="B25" i="4"/>
  <c r="A14" i="10" s="1"/>
  <c r="B17" i="4"/>
  <c r="G33" i="4"/>
  <c r="H4" i="16"/>
  <c r="A11" i="2"/>
  <c r="B77" i="4"/>
  <c r="A49" i="10" s="1"/>
  <c r="A45" i="2"/>
  <c r="A35" i="2"/>
  <c r="G113" i="13"/>
  <c r="F113" i="13"/>
  <c r="B41" i="4"/>
  <c r="A27" i="10" s="1"/>
  <c r="C13" i="3"/>
  <c r="A38" i="2"/>
  <c r="A51" i="2"/>
  <c r="A19" i="2"/>
  <c r="A21" i="2"/>
  <c r="A10" i="2"/>
  <c r="A8" i="2"/>
  <c r="A20" i="2"/>
  <c r="A33" i="2"/>
  <c r="A37" i="2"/>
  <c r="B12" i="3"/>
  <c r="A44" i="2"/>
  <c r="D45" i="4"/>
  <c r="A52" i="2"/>
  <c r="A64" i="2"/>
  <c r="A43" i="2"/>
  <c r="A29" i="2"/>
  <c r="A17" i="2"/>
  <c r="D4" i="16"/>
  <c r="B42" i="4"/>
  <c r="A28" i="10" s="1"/>
  <c r="B4" i="4"/>
  <c r="G27" i="4"/>
  <c r="B9" i="4"/>
  <c r="A5" i="10" s="1"/>
  <c r="A65" i="2"/>
  <c r="A50" i="2"/>
  <c r="B14" i="3"/>
  <c r="B61" i="4"/>
  <c r="A41" i="10" s="1"/>
  <c r="A46" i="2"/>
  <c r="A1" i="10"/>
  <c r="A26" i="2"/>
  <c r="A7" i="2"/>
  <c r="B4" i="16"/>
  <c r="B24" i="3"/>
  <c r="B7" i="4"/>
  <c r="B18" i="4"/>
  <c r="A9" i="10" s="1"/>
  <c r="G39" i="4"/>
  <c r="B16" i="3"/>
  <c r="B31" i="4"/>
  <c r="A19" i="10" s="1"/>
  <c r="B37" i="4"/>
  <c r="A24" i="10" s="1"/>
  <c r="B54" i="4"/>
  <c r="A38" i="10" s="1"/>
  <c r="G58" i="4"/>
  <c r="B51" i="4"/>
  <c r="A35" i="10" s="1"/>
  <c r="B8" i="3"/>
  <c r="C11" i="3"/>
  <c r="D27" i="4"/>
  <c r="B22" i="4"/>
  <c r="A11" i="10" s="1"/>
  <c r="A2" i="12"/>
  <c r="B5" i="3"/>
  <c r="C16" i="3"/>
  <c r="B69" i="4"/>
  <c r="A45" i="10" s="1"/>
  <c r="C22" i="3"/>
  <c r="C20" i="3"/>
  <c r="A31" i="2"/>
  <c r="F6" i="10"/>
  <c r="H6" i="10" s="1"/>
  <c r="F50" i="10"/>
  <c r="H50" i="10" s="1"/>
  <c r="A60" i="2"/>
  <c r="B3" i="10"/>
  <c r="C2" i="3"/>
  <c r="A1" i="11"/>
  <c r="B9" i="3"/>
  <c r="D3" i="10"/>
  <c r="B2" i="3"/>
  <c r="C21" i="3"/>
  <c r="C7" i="3"/>
  <c r="B30" i="4"/>
  <c r="A18" i="10" s="1"/>
  <c r="B29" i="4"/>
  <c r="A17" i="10" s="1"/>
  <c r="B33" i="4"/>
  <c r="A20" i="10" s="1"/>
  <c r="B23" i="4"/>
  <c r="A12" i="10" s="1"/>
  <c r="C19" i="3"/>
  <c r="B23" i="3"/>
  <c r="B35" i="4"/>
  <c r="A22" i="10" s="1"/>
  <c r="G45" i="4"/>
  <c r="A12" i="2"/>
  <c r="A9" i="2"/>
  <c r="A1" i="12"/>
  <c r="B20" i="4"/>
  <c r="B6" i="3"/>
  <c r="C10" i="3"/>
  <c r="C17" i="3"/>
  <c r="D39" i="4"/>
  <c r="G51" i="4"/>
  <c r="B28" i="4"/>
  <c r="A16" i="10" s="1"/>
  <c r="D58" i="4"/>
  <c r="B58" i="4"/>
  <c r="A14" i="2"/>
  <c r="C5" i="11"/>
  <c r="A62" i="2"/>
  <c r="C3" i="3"/>
  <c r="B21" i="4"/>
  <c r="A10" i="10" s="1"/>
  <c r="E113" i="13"/>
  <c r="B40" i="4"/>
  <c r="A26" i="10" s="1"/>
  <c r="A61" i="2"/>
  <c r="A53" i="2"/>
  <c r="A22" i="2"/>
  <c r="A2" i="2"/>
  <c r="A49" i="2"/>
  <c r="I2" i="16"/>
  <c r="E2" i="12"/>
  <c r="B46" i="4"/>
  <c r="A31" i="10" s="1"/>
  <c r="B2" i="16"/>
  <c r="B15" i="3"/>
  <c r="C4" i="16"/>
  <c r="D1" i="10"/>
  <c r="B18" i="3"/>
  <c r="J4" i="16"/>
  <c r="B73" i="4"/>
  <c r="A47" i="10" s="1"/>
  <c r="B71" i="4"/>
  <c r="A46" i="10" s="1"/>
  <c r="B55" i="4"/>
  <c r="A39" i="10" s="1"/>
  <c r="B17" i="3"/>
  <c r="A3" i="10"/>
  <c r="B13" i="4"/>
  <c r="B45" i="4"/>
  <c r="A30" i="10" s="1"/>
  <c r="L4" i="16"/>
  <c r="A30" i="2"/>
  <c r="A34" i="2"/>
  <c r="B3" i="3"/>
  <c r="B22" i="3"/>
  <c r="B15" i="4"/>
  <c r="B59" i="4"/>
  <c r="A40" i="10" s="1"/>
  <c r="K4" i="16"/>
  <c r="A32" i="2"/>
  <c r="C2" i="12"/>
  <c r="A59" i="2"/>
  <c r="D51" i="4"/>
  <c r="J113" i="13"/>
  <c r="B12" i="4"/>
  <c r="B75" i="4"/>
  <c r="A48" i="10" s="1"/>
  <c r="A39" i="2"/>
  <c r="A36" i="2"/>
  <c r="A18" i="2"/>
  <c r="F33" i="10"/>
  <c r="H33" i="10" s="1"/>
  <c r="F38" i="10"/>
  <c r="H38" i="10" s="1"/>
  <c r="F18" i="10"/>
  <c r="H18" i="10" s="1"/>
  <c r="F41" i="10"/>
  <c r="H41" i="10" s="1"/>
  <c r="D2444" i="16"/>
  <c r="E2444" i="16"/>
  <c r="E2345" i="16"/>
  <c r="F2345" i="16"/>
  <c r="E2320" i="16"/>
  <c r="F2320" i="16"/>
  <c r="E2305" i="16"/>
  <c r="D2305" i="16"/>
  <c r="F2305" i="16"/>
  <c r="E2296" i="16"/>
  <c r="F2296" i="16"/>
  <c r="E2289" i="16"/>
  <c r="D2289" i="16"/>
  <c r="E2284" i="16"/>
  <c r="D2284" i="16"/>
  <c r="E2277" i="16"/>
  <c r="D2277" i="16"/>
  <c r="F2277" i="16"/>
  <c r="F2268" i="16"/>
  <c r="E2268" i="16"/>
  <c r="D2268" i="16"/>
  <c r="E2261" i="16"/>
  <c r="F2261" i="16"/>
  <c r="D2252" i="16"/>
  <c r="F2252" i="16"/>
  <c r="E2252" i="16"/>
  <c r="F2228" i="16"/>
  <c r="D2228" i="16"/>
  <c r="F2224" i="16"/>
  <c r="E2224" i="16"/>
  <c r="F2212" i="16"/>
  <c r="D2212" i="16"/>
  <c r="E2212" i="16"/>
  <c r="E2205" i="16"/>
  <c r="F2205" i="16"/>
  <c r="F2189" i="16"/>
  <c r="D2189" i="16"/>
  <c r="E2189" i="16"/>
  <c r="E2180" i="16"/>
  <c r="D2180" i="16"/>
  <c r="F2176" i="16"/>
  <c r="E2176" i="16"/>
  <c r="D2176" i="16"/>
  <c r="F2165" i="16"/>
  <c r="D2165" i="16"/>
  <c r="E2148" i="16"/>
  <c r="D2148" i="16"/>
  <c r="D2140" i="16"/>
  <c r="F2140" i="16"/>
  <c r="E2140" i="16"/>
  <c r="D2136" i="16"/>
  <c r="F2136" i="16"/>
  <c r="E2136" i="16"/>
  <c r="D2132" i="16"/>
  <c r="F2132" i="16"/>
  <c r="E2132" i="16"/>
  <c r="D2128" i="16"/>
  <c r="F2128" i="16"/>
  <c r="E2128" i="16"/>
  <c r="D2124" i="16"/>
  <c r="F2124" i="16"/>
  <c r="E2124" i="16"/>
  <c r="D2120" i="16"/>
  <c r="F2120" i="16"/>
  <c r="E2120" i="16"/>
  <c r="E2085" i="16"/>
  <c r="F2085" i="16"/>
  <c r="F2076" i="16"/>
  <c r="D2076" i="16"/>
  <c r="E2076" i="16"/>
  <c r="E2072" i="16"/>
  <c r="D2072" i="16"/>
  <c r="E2068" i="16"/>
  <c r="F2068" i="16"/>
  <c r="E2064" i="16"/>
  <c r="D2064" i="16"/>
  <c r="E2060" i="16"/>
  <c r="F2060" i="16"/>
  <c r="E2056" i="16"/>
  <c r="D2056" i="16"/>
  <c r="E2028" i="16"/>
  <c r="D2028" i="16"/>
  <c r="E2024" i="16"/>
  <c r="F2024" i="16"/>
  <c r="D2012" i="16"/>
  <c r="F2012" i="16"/>
  <c r="E2001" i="16"/>
  <c r="D2001" i="16"/>
  <c r="E1996" i="16"/>
  <c r="F1996" i="16"/>
  <c r="E1992" i="16"/>
  <c r="D1992" i="16"/>
  <c r="E1985" i="16"/>
  <c r="F1985" i="16"/>
  <c r="D1985" i="16"/>
  <c r="E1977" i="16"/>
  <c r="D1977" i="16"/>
  <c r="F1973" i="16"/>
  <c r="D1973" i="16"/>
  <c r="E1973" i="16"/>
  <c r="F1969" i="16"/>
  <c r="D1969" i="16"/>
  <c r="E1969" i="16"/>
  <c r="F1965" i="16"/>
  <c r="D1965" i="16"/>
  <c r="E1965" i="16"/>
  <c r="E1952" i="16"/>
  <c r="D1952" i="16"/>
  <c r="E1933" i="16"/>
  <c r="D1933" i="16"/>
  <c r="E1924" i="16"/>
  <c r="D1924" i="16"/>
  <c r="D1918" i="16"/>
  <c r="F1918" i="16"/>
  <c r="E1908" i="16"/>
  <c r="F1908" i="16"/>
  <c r="D1908" i="16"/>
  <c r="E1896" i="16"/>
  <c r="F1896" i="16"/>
  <c r="E1876" i="16"/>
  <c r="F1876" i="16"/>
  <c r="E1869" i="16"/>
  <c r="D1869" i="16"/>
  <c r="F1865" i="16"/>
  <c r="D1865" i="16"/>
  <c r="E1857" i="16"/>
  <c r="F1857" i="16"/>
  <c r="F1852" i="16"/>
  <c r="D1852" i="16"/>
  <c r="D1836" i="16"/>
  <c r="E1836" i="16"/>
  <c r="D1829" i="16"/>
  <c r="E1829" i="16"/>
  <c r="F1829" i="16"/>
  <c r="E1825" i="16"/>
  <c r="D1825" i="16"/>
  <c r="E1820" i="16"/>
  <c r="F1820" i="16"/>
  <c r="E1816" i="16"/>
  <c r="D1816" i="16"/>
  <c r="D1809" i="16"/>
  <c r="F1809" i="16"/>
  <c r="F1792" i="16"/>
  <c r="E1792" i="16"/>
  <c r="E1789" i="16"/>
  <c r="D1789" i="16"/>
  <c r="D1785" i="16"/>
  <c r="E1785" i="16"/>
  <c r="F1785" i="16"/>
  <c r="E1781" i="16"/>
  <c r="D1781" i="16"/>
  <c r="E1777" i="16"/>
  <c r="F1777" i="16"/>
  <c r="F1772" i="16"/>
  <c r="D1772" i="16"/>
  <c r="E1768" i="16"/>
  <c r="F1768" i="16"/>
  <c r="D1764" i="16"/>
  <c r="F1764" i="16"/>
  <c r="E1764" i="16"/>
  <c r="E1757" i="16"/>
  <c r="D1757" i="16"/>
  <c r="F1757" i="16"/>
  <c r="E1753" i="16"/>
  <c r="D1753" i="16"/>
  <c r="D1745" i="16"/>
  <c r="F1745" i="16"/>
  <c r="F1728" i="16"/>
  <c r="D1728" i="16"/>
  <c r="E1728" i="16"/>
  <c r="E1725" i="16"/>
  <c r="D1725" i="16"/>
  <c r="F1721" i="16"/>
  <c r="D1721" i="16"/>
  <c r="E1716" i="16"/>
  <c r="F1716" i="16"/>
  <c r="E1712" i="16"/>
  <c r="D1712" i="16"/>
  <c r="E1708" i="16"/>
  <c r="F1708" i="16"/>
  <c r="E1685" i="16"/>
  <c r="D1685" i="16"/>
  <c r="E1681" i="16"/>
  <c r="F1681" i="16"/>
  <c r="D1677" i="16"/>
  <c r="F1677" i="16"/>
  <c r="E1677" i="16"/>
  <c r="E1672" i="16"/>
  <c r="D1672" i="16"/>
  <c r="D1662" i="16"/>
  <c r="F1662" i="16"/>
  <c r="D1660" i="16"/>
  <c r="F1660" i="16"/>
  <c r="E1660" i="16"/>
  <c r="E1637" i="16"/>
  <c r="D1637" i="16"/>
  <c r="E1633" i="16"/>
  <c r="F1633" i="16"/>
  <c r="E1625" i="16"/>
  <c r="D1625" i="16"/>
  <c r="D1620" i="16"/>
  <c r="F1620" i="16"/>
  <c r="F1616" i="16"/>
  <c r="D1616" i="16"/>
  <c r="D1612" i="16"/>
  <c r="F1612" i="16"/>
  <c r="E1589" i="16"/>
  <c r="F1589" i="16"/>
  <c r="E1585" i="16"/>
  <c r="D1585" i="16"/>
  <c r="E1581" i="16"/>
  <c r="F1581" i="16"/>
  <c r="F1576" i="16"/>
  <c r="D1576" i="16"/>
  <c r="E1576" i="16"/>
  <c r="D1566" i="16"/>
  <c r="E1566" i="16"/>
  <c r="F1564" i="16"/>
  <c r="D1564" i="16"/>
  <c r="E1545" i="16"/>
  <c r="F1545" i="16"/>
  <c r="D1540" i="16"/>
  <c r="F1540" i="16"/>
  <c r="E1540" i="16"/>
  <c r="F1536" i="16"/>
  <c r="D1536" i="16"/>
  <c r="E1536" i="16"/>
  <c r="F1533" i="16"/>
  <c r="D1533" i="16"/>
  <c r="E1533" i="16"/>
  <c r="E1528" i="16"/>
  <c r="D1528" i="16"/>
  <c r="F1509" i="16"/>
  <c r="D1509" i="16"/>
  <c r="D1505" i="16"/>
  <c r="F1505" i="16"/>
  <c r="D1497" i="16"/>
  <c r="F1497" i="16"/>
  <c r="E1492" i="16"/>
  <c r="F1492" i="16"/>
  <c r="E1488" i="16"/>
  <c r="D1488" i="16"/>
  <c r="F1484" i="16"/>
  <c r="D1484" i="16"/>
  <c r="F1449" i="16"/>
  <c r="D1449" i="16"/>
  <c r="F1440" i="16"/>
  <c r="D1440" i="16"/>
  <c r="F1437" i="16"/>
  <c r="D1437" i="16"/>
  <c r="D1432" i="16"/>
  <c r="F1432" i="16"/>
  <c r="D1413" i="16"/>
  <c r="F1413" i="16"/>
  <c r="F1409" i="16"/>
  <c r="D1409" i="16"/>
  <c r="D1396" i="16"/>
  <c r="F1396" i="16"/>
  <c r="F1392" i="16"/>
  <c r="D1392" i="16"/>
  <c r="D1388" i="16"/>
  <c r="F1388" i="16"/>
  <c r="F1360" i="16"/>
  <c r="D1360" i="16"/>
  <c r="D1345" i="16"/>
  <c r="F1345" i="16"/>
  <c r="D1329" i="16"/>
  <c r="F1329" i="16"/>
  <c r="D1320" i="16"/>
  <c r="F1320" i="16"/>
  <c r="D1304" i="16"/>
  <c r="F1304" i="16"/>
  <c r="F1175" i="16"/>
  <c r="D1175" i="16"/>
  <c r="F1165" i="16"/>
  <c r="D1165" i="16"/>
  <c r="D1161" i="16"/>
  <c r="F1161" i="16"/>
  <c r="F1157" i="16"/>
  <c r="D1157" i="16"/>
  <c r="F1145" i="16"/>
  <c r="D1145" i="16"/>
  <c r="D1121" i="16"/>
  <c r="F1121" i="16"/>
  <c r="F1117" i="16"/>
  <c r="D1117" i="16"/>
  <c r="D1112" i="16"/>
  <c r="F1112" i="16"/>
  <c r="F1108" i="16"/>
  <c r="D1108" i="16"/>
  <c r="D1104" i="16"/>
  <c r="F1104" i="16"/>
  <c r="F1100" i="16"/>
  <c r="D1100" i="16"/>
  <c r="D1096" i="16"/>
  <c r="F1096" i="16"/>
  <c r="F1092" i="16"/>
  <c r="D1092" i="16"/>
  <c r="F1080" i="16"/>
  <c r="D1080" i="16"/>
  <c r="D1056" i="16"/>
  <c r="F1056" i="16"/>
  <c r="D1020" i="16"/>
  <c r="F1020" i="16"/>
  <c r="F1005" i="16"/>
  <c r="D1005" i="16"/>
  <c r="D1000" i="16"/>
  <c r="F1000" i="16"/>
  <c r="F996" i="16"/>
  <c r="D996" i="16"/>
  <c r="D992" i="16"/>
  <c r="F992" i="16"/>
  <c r="F988" i="16"/>
  <c r="D988" i="16"/>
  <c r="D984" i="16"/>
  <c r="F984" i="16"/>
  <c r="F980" i="16"/>
  <c r="D980" i="16"/>
  <c r="D953" i="16"/>
  <c r="F953" i="16"/>
  <c r="F945" i="16"/>
  <c r="D945" i="16"/>
  <c r="F857" i="16"/>
  <c r="D857" i="16"/>
  <c r="D853" i="16"/>
  <c r="F853" i="16"/>
  <c r="F849" i="16"/>
  <c r="D849" i="16"/>
  <c r="D845" i="16"/>
  <c r="F845" i="16"/>
  <c r="F841" i="16"/>
  <c r="D841" i="16"/>
  <c r="D837" i="16"/>
  <c r="F837" i="16"/>
  <c r="D833" i="16"/>
  <c r="F833" i="16"/>
  <c r="F829" i="16"/>
  <c r="D829" i="16"/>
  <c r="D821" i="16"/>
  <c r="F821" i="16"/>
  <c r="F817" i="16"/>
  <c r="D817" i="16"/>
  <c r="D813" i="16"/>
  <c r="F813" i="16"/>
  <c r="F809" i="16"/>
  <c r="D809" i="16"/>
  <c r="F800" i="16"/>
  <c r="D800" i="16"/>
  <c r="D784" i="16"/>
  <c r="F784" i="16"/>
  <c r="D721" i="16"/>
  <c r="F721" i="16"/>
  <c r="F717" i="16"/>
  <c r="D717" i="16"/>
  <c r="D713" i="16"/>
  <c r="F713" i="16"/>
  <c r="F709" i="16"/>
  <c r="D709" i="16"/>
  <c r="D705" i="16"/>
  <c r="F705" i="16"/>
  <c r="F701" i="16"/>
  <c r="D701" i="16"/>
  <c r="D693" i="16"/>
  <c r="F693" i="16"/>
  <c r="F685" i="16"/>
  <c r="D685" i="16"/>
  <c r="D673" i="16"/>
  <c r="F673" i="16"/>
  <c r="F665" i="16"/>
  <c r="D665" i="16"/>
  <c r="F633" i="16"/>
  <c r="D633" i="16"/>
  <c r="D617" i="16"/>
  <c r="F617" i="16"/>
  <c r="D601" i="16"/>
  <c r="F601" i="16"/>
  <c r="D585" i="16"/>
  <c r="F585" i="16"/>
  <c r="D569" i="16"/>
  <c r="F569" i="16"/>
  <c r="D553" i="16"/>
  <c r="F553" i="16"/>
  <c r="D537" i="16"/>
  <c r="F537" i="16"/>
  <c r="D521" i="16"/>
  <c r="F521" i="16"/>
  <c r="D505" i="16"/>
  <c r="F505" i="16"/>
  <c r="D489" i="16"/>
  <c r="F489" i="16"/>
  <c r="D473" i="16"/>
  <c r="F473" i="16"/>
  <c r="D457" i="16"/>
  <c r="F457" i="16"/>
  <c r="D441" i="16"/>
  <c r="F441" i="16"/>
  <c r="D425" i="16"/>
  <c r="F425" i="16"/>
  <c r="D409" i="16"/>
  <c r="F409" i="16"/>
  <c r="D393" i="16"/>
  <c r="F393" i="16"/>
  <c r="D377" i="16"/>
  <c r="F377" i="16"/>
  <c r="D361" i="16"/>
  <c r="F361" i="16"/>
  <c r="E2333" i="16"/>
  <c r="F2333" i="16"/>
  <c r="E2260" i="16"/>
  <c r="F2260" i="16"/>
  <c r="D2196" i="16"/>
  <c r="F2196" i="16"/>
  <c r="F2181" i="16"/>
  <c r="D2181" i="16"/>
  <c r="D2152" i="16"/>
  <c r="F2152" i="16"/>
  <c r="F2145" i="16"/>
  <c r="E2145" i="16"/>
  <c r="F2112" i="16"/>
  <c r="D2112" i="16"/>
  <c r="F2052" i="16"/>
  <c r="D2052" i="16"/>
  <c r="E2045" i="16"/>
  <c r="D2045" i="16"/>
  <c r="E1976" i="16"/>
  <c r="F1976" i="16"/>
  <c r="D1932" i="16"/>
  <c r="E1932" i="16"/>
  <c r="E2201" i="16"/>
  <c r="D2201" i="16"/>
  <c r="F2157" i="16"/>
  <c r="E2157" i="16"/>
  <c r="D2036" i="16"/>
  <c r="F2036" i="16"/>
  <c r="D2020" i="16"/>
  <c r="F2020" i="16"/>
  <c r="E2016" i="16"/>
  <c r="F2016" i="16"/>
  <c r="E2009" i="16"/>
  <c r="D2009" i="16"/>
  <c r="D1953" i="16"/>
  <c r="E1953" i="16"/>
  <c r="E1945" i="16"/>
  <c r="D1945" i="16"/>
  <c r="C19" i="10" l="1"/>
  <c r="B2" i="10"/>
  <c r="C36" i="10"/>
  <c r="D29" i="10"/>
  <c r="C14" i="10"/>
  <c r="C23" i="10"/>
  <c r="D23" i="10"/>
  <c r="D13" i="10"/>
  <c r="C13" i="10"/>
  <c r="D11" i="10"/>
  <c r="D31" i="10"/>
  <c r="D21" i="10"/>
  <c r="D37" i="10"/>
  <c r="D28" i="10"/>
  <c r="C28" i="10"/>
  <c r="D27" i="10"/>
  <c r="C26" i="10"/>
  <c r="D24" i="10"/>
  <c r="C22" i="10"/>
  <c r="D16" i="10"/>
  <c r="C16" i="10"/>
  <c r="D49" i="10"/>
  <c r="C43" i="10"/>
  <c r="C39" i="10"/>
  <c r="D34" i="10"/>
  <c r="C34" i="10"/>
  <c r="D48" i="10"/>
  <c r="D44" i="10"/>
  <c r="D45" i="10"/>
  <c r="C42" i="10"/>
  <c r="C32" i="10"/>
  <c r="D32" i="10"/>
  <c r="C46" i="10"/>
  <c r="D51" i="10"/>
  <c r="H39" i="4"/>
  <c r="D40" i="10"/>
  <c r="C47" i="10"/>
  <c r="D47" i="10"/>
  <c r="C12" i="10"/>
  <c r="D12" i="10"/>
  <c r="D17" i="10"/>
  <c r="C17" i="10"/>
  <c r="D18" i="10"/>
  <c r="C18" i="10"/>
  <c r="C38" i="10"/>
  <c r="D38" i="10"/>
  <c r="C33" i="10"/>
  <c r="D33" i="10"/>
  <c r="D6" i="10"/>
  <c r="C6" i="10"/>
  <c r="C41" i="10"/>
  <c r="D41" i="10"/>
  <c r="D50" i="10"/>
  <c r="C50" i="10"/>
  <c r="H52" i="10"/>
  <c r="D2" i="10" s="1"/>
  <c r="I3" i="4" s="1"/>
</calcChain>
</file>

<file path=xl/comments1.xml><?xml version="1.0" encoding="utf-8"?>
<comments xmlns="http://schemas.openxmlformats.org/spreadsheetml/2006/main">
  <authors>
    <author>Connors, Jared M</author>
  </authors>
  <commentList>
    <comment ref="D9" authorId="0" shapeId="0">
      <text>
        <r>
          <rPr>
            <sz val="8"/>
            <color indexed="81"/>
            <rFont val="Tahoma"/>
            <family val="2"/>
          </rPr>
          <t>From the dropdown choose a response of
A. This declaration represents all our company products
B. This declaration represents all our company products from Division(s) [Specify in "Description of scope"]
C. This declaration represents specific product category(ies) [Specify in "Description of scope"]
D. This declaration represents a specific list of products [Identify products on 'Product List' tab]
从下拉列表中选择回答：
A.这份申报代表我们公司所有的产品
B.这份申报代表我们公司某个分部的所有产品[在"范围描述”栏内注明]
C.这份申报代表特定的产品类别[在"范围描述”栏内注明]
D.这份申报代表特定清单上的产品[在“产品清单”工作表内标签识别产品]
ドロップダウンメニューから回答を選択してください。
A.この申告は当社の全製品にあてはまる
B.この申告は当社の特定部門の全製品にあてはまる［特定部門名を「範囲の説明」に明記］
C.この申告は特定の製品カテゴリーにあてはまる［製品カテゴリーを「範囲の説明」に明記］
D.この申告は製品の特定の品目にあてはまる［「製品リスト」タブに製品を指定］
드랍다운 메뉴에서 하나를 선택하시오.
A. 이 선언문은 회사 모든 제품에 적용됩니다
B. 이 선언문은 명시한 계열회사나 부서의 모든 제품에 적용됩니다 ["선언범위 설명"란에 기입]
C. 이 선언문은 명시한 제품 범주에만 적용됩니다 ["선언범위 설명"란에 기입]
D. 이 선언문은  명시한 제품 목록에만 적용됩니다 ["제품 목록"란에 기입]
Merci de sélectionner la réponse dans la liste déroulante:
A. Cette déclaration représente tous les produits de mon entreprise
B. Cette déclaration représente tous les produits des Divisions de l'entreprise [Spécifier dans "Description du périmètre"]
C. Cette déclaration représente une (des) catégorie(s) de produits spécifiques [Spécifier dans "Description du périmètre"]
D. Cette déclaration représente une liste de produits spécifiques [Identifier les produits dans la feuille 'Liste de produits']
A partir da lista escolha a resposta:
A. Esta declaração representa todos os produtos da organização.
B. Esta declaração representa todos os produtos de nossa organização referentes a Divisão (Especificar em "Descrição do Escopo")
C. Esta Declaração representa uma lista específica de produtos (identificar os produtos na "Lista de Produtos"
D. Esta declaração representa uma lista específica de produtos [Identifique produtos na guia 'lista de produtos']
Bitte wählen Sie eine der Antworten aus dem Drop-Down Menü:
A. Diese Erklärung gilt für alle Produkte unserer Firma
B. Diese Erklärung gilt für alle Produkte unserer Firma aus dem/den Unternehmensbereich(en) (Bitte eingeben in "Beschreibung des Erklärungsbereiches"
C. Diese Erklärung gilt für spezifische Produktkategorien (Bitte eingeben in "Beschreibung des Erklärungsbereiches")
D. Diese Erklärung gilt für eine spezifische Liste von Produkten (Bitte die Produkte im Reiter  "Product List" eingeben)
Selezionare la risposta dalla lista qui di seguito riportata:
A. La presente dichiarazione è applicabile a tutti i prodotti della nostra società.
B. La presente dichiarazione è applicabile a tutti i prodotti dell'Unità Operativa(e)[Specificare nella "Descrizione del Perimetro"]
C. La presente dichiarazione è applicabile alla specifica categoria di prodotti [Specificare nella "Descrizione del Perimetro"]
D. La presente dichiarazione è applicabile alla lista di prodotti [Identificare prodotti nella tabella denominata "Lista Prodotti"]</t>
        </r>
      </text>
    </comment>
    <comment ref="D16" authorId="0" shapeId="0">
      <text>
        <r>
          <rPr>
            <sz val="9"/>
            <color indexed="81"/>
            <rFont val="Tahoma"/>
            <family val="2"/>
          </rPr>
          <t xml:space="preserve">Enter a valid email address for company representative here
在这里输入一个公司授权代表的有效电邮地址。
会社代表者の有効な電子メールアドレスを入力してください
담당자 이메일 주소를 기입하시오.
Indiquer une adresse email valide pour le représentant légal de l'entreprise
Adicione o endereço de e-mail do representante da empresa aqui.
Geben sie hier die gültige Email Adresse vom Firmenvertreter ein
Capture una direccion de email valida del representante de la compañia aqui
Inserire un indirizzo email del rappresentante legale della società
</t>
        </r>
      </text>
    </comment>
    <comment ref="B18" authorId="0" shapeId="0">
      <text>
        <r>
          <rPr>
            <sz val="12"/>
            <color indexed="81"/>
            <rFont val="Arial"/>
            <family val="2"/>
          </rPr>
          <t>Please note the date this form was completed by your company
Date must be displayed in international format DD-MMM-YYYY
请注意贵公司完成此模板的日期。
日期必须是以日-月-年国际格式来显示。
この書類が作成された日付を記入してください
日付はDD-MMM-YYYYという形式で記述します（例: 01-JAN-2012)
이 템플릿 문서 작성 완료 날짜는 DD-MMM-YYYY (예: 12-Jul-2012)로 표기하시오.
Merci d'inscrire la date a laquelle ce formulaire a été complété par votre entreprise
la date doit être indiquée au format international : JJ-MMM-AAAA
Por favor, registre a data neste formulário pela sua organização. A data deve ser apresentada em formato internacionalamente reconhecido DD-MMM-AAAA.
Bitte geben Sie das Datum an, an dem dieser Fragebogen von ihrer Firma ausgefüllt wurde.
Das Datum muss im internationalen Format TT-MM-JJJJ  eingegeben werden.
Por favor anote la fecha en la cual esta forma se completo
La fecha debe ser escrita en el formato internacional  DD-MMM-AAAA
Indicare cortesemente la data di compilazione del presente modulo da parte della vostra società. La data deve essere indicata secondo il formato internazionale GG-MM-AAAA</t>
        </r>
      </text>
    </comment>
    <comment ref="D22" authorId="0" shapeId="0">
      <text>
        <r>
          <rPr>
            <sz val="12"/>
            <color indexed="81"/>
            <rFont val="Tahoma"/>
            <family val="2"/>
          </rPr>
          <t>From the dropdown choose a response of "Yes" or "No"
从下拉列表中选择“是” 或 “不是”
ドロップダウンメニューから「はい」又は「いいえ」を選択してください
Yes = 예, No = 아니오
Merci de sélectionner "Oui", "Non", "Incertain" ou "Inconnu" dans la liste déroulante
A partir da lista selecione a resposta: "Sim", "Não" ou "Incerto" ou "Não Sei"
Vom drop-down Menü wählen sie als Antwort "Ja", "Nein" oder "Unsicher oder Unbekannt"
De las opciones elija la respuesta "si" , "no" or "incierto o desconocido"
Selezionare la risposta  "SI" o "NO" dal menu a tendina</t>
        </r>
      </text>
    </comment>
    <comment ref="D23" authorId="0" shapeId="0">
      <text>
        <r>
          <rPr>
            <sz val="12"/>
            <color indexed="81"/>
            <rFont val="Tahoma"/>
            <family val="2"/>
          </rPr>
          <t>From the dropdown choose a response of "Yes" or "No"
从下拉列表中选择“是” 或 “不是”
ドロップダウンメニューから「はい」又は「いいえ」を選択してください
Yes = 예, No = 아니오
Merci de sélectionner "Oui", "Non", "Incertain" ou "Inconnu" dans la liste déroulante
A partir da lista selecione a resposta: "Sim", "Não" ou "Incerto" ou "Não Sei"
Vom drop-down Menü wählen sie als Antwort "Ja", "Nein" oder "Unsicher oder Unbekannt"
De las opciones elija la respuesta "si" , "no" or "incierto o desconocido"
Selezionare la risposta  "SI" o "NO" dal menu a tendina</t>
        </r>
      </text>
    </comment>
    <comment ref="D24" authorId="0" shapeId="0">
      <text>
        <r>
          <rPr>
            <sz val="12"/>
            <color indexed="81"/>
            <rFont val="Tahoma"/>
            <family val="2"/>
          </rPr>
          <t>From the dropdown choose a response of "Yes" or "No"
从下拉列表中选择“是” 或 “不是”
ドロップダウンメニューから「はい」又は「いいえ」を選択してください
Yes = 예, No = 아니오
Merci de sélectionner "Oui", "Non", "Incertain" ou "Inconnu" dans la liste déroulante
A partir da lista selecione a resposta: "Sim", "Não" ou "Incerto" ou "Não Sei"
Vom drop-down Menü wählen sie als Antwort "Ja", "Nein" oder "Unsicher oder Unbekannt"
De las opciones elija la respuesta "si" , "no" or "incierto o desconocido"
Selezionare la risposta  "SI" o "NO" dal menu a tendina</t>
        </r>
      </text>
    </comment>
    <comment ref="D25" authorId="0" shapeId="0">
      <text>
        <r>
          <rPr>
            <sz val="12"/>
            <color indexed="81"/>
            <rFont val="Tahoma"/>
            <family val="2"/>
          </rPr>
          <t>From the dropdown choose a response of "Yes" or "No"
从下拉列表中选择“是” 或 “不是”
ドロップダウンメニューから「はい」又は「いいえ」を選択してください
Yes = 예, No = 아니오
Merci de sélectionner "Oui", "Non", "Incertain" ou "Inconnu" dans la liste déroulante
A partir da lista selecione a resposta: "Sim", "Não" ou "Incerto" ou "Não Sei"
Vom drop-down Menü wählen sie als Antwort "Ja", "Nein" oder "Unsicher oder Unbekannt"
De las opciones elija la respuesta "si" , "no" or "incierto o desconocido"
Selezionare la risposta  "SI" o "NO" dal menu a tendina</t>
        </r>
      </text>
    </comment>
    <comment ref="D28" authorId="0" shapeId="0">
      <text>
        <r>
          <rPr>
            <sz val="12"/>
            <color indexed="81"/>
            <rFont val="Tahoma"/>
            <family val="2"/>
          </rPr>
          <t>From the dropdown choose a response of "Yes", "No", or "Uncertain or Unknown"
从下拉列表中选择“是”，“不是” 或 “不确定或不祥”
ドロップダウンメニューから「はい」、「いいえ」又は「不確定・不明」を選択してください
Yes = 예, No = 아니오, Uncertain or Unknown = 파악되지 않음
Merci de sélectionner "Oui", "Non", "Incertain" ou "Inconnu" dans la liste déroulante
A partir da lista selecione a resposta: "Sim", "Não" ou "Incerto" ou "Não Sei"
Vom drop-down Menü wählen sie als Antwort "Ja", "Nein" oder "Unsicher oder Unbekannt"
De las opciones elija la respuesta "si" , "no" or "incierto o desconocido"
Selezionare la risposta  "SI" ; "NO" o "Incerto" o "Ignoto" dal menu a tendina</t>
        </r>
      </text>
    </comment>
    <comment ref="D29" authorId="0" shapeId="0">
      <text>
        <r>
          <rPr>
            <sz val="12"/>
            <color indexed="81"/>
            <rFont val="Tahoma"/>
            <family val="2"/>
          </rPr>
          <t>From the dropdown choose a response of "Yes", "No", or "Uncertain or Unknown"
从下拉列表中选择“是”，“不是” 或 “不确定或不祥”
ドロップダウンメニューから「はい」、「いいえ」又は「不確定・不明」を選択してください
Yes = 예, No = 아니오, Uncertain or Unknown = 파악되지 않음
Merci de sélectionner "Oui", "Non", "Incertain" ou "Inconnu" dans la liste déroulante
A partir da lista selecione a resposta: "Sim", "Não" ou "Incerto" ou "Não Sei"
Vom drop-down Menü wählen sie als Antwort "Ja", "Nein" oder "Unsicher oder Unbekannt"
De las opciones elija la respuesta "si" , "no" or "incierto o desconocido"
Selezionare la risposta  "SI" ; "NO" o "Incerto" o "Ignoto" dal menu a tendina</t>
        </r>
      </text>
    </comment>
    <comment ref="D30" authorId="0" shapeId="0">
      <text>
        <r>
          <rPr>
            <sz val="12"/>
            <color indexed="81"/>
            <rFont val="Tahoma"/>
            <family val="2"/>
          </rPr>
          <t>From the dropdown choose a response of "Yes", "No", or "Uncertain or Unknown"
从下拉列表中选择“是”，“不是” 或 “不确定或不祥”
ドロップダウンメニューから「はい」、「いいえ」又は「不確定・不明」を選択してください
Yes = 예, No = 아니오, Uncertain or Unknown = 파악되지 않음
Merci de sélectionner "Oui", "Non", "Incertain" ou "Inconnu" dans la liste déroulante
A partir da lista selecione a resposta: "Sim", "Não" ou "Incerto" ou "Não Sei"
Vom drop-down Menü wählen sie als Antwort "Ja", "Nein" oder "Unsicher oder Unbekannt"
De las opciones elija la respuesta "si" , "no" or "incierto o desconocido"
Selezionare la risposta  "SI" ; "NO" o "Incerto" o "Ignoto" dal menu a tendina</t>
        </r>
      </text>
    </comment>
    <comment ref="D31" authorId="0" shapeId="0">
      <text>
        <r>
          <rPr>
            <sz val="12"/>
            <color indexed="81"/>
            <rFont val="Tahoma"/>
            <family val="2"/>
          </rPr>
          <t>From the dropdown choose a response of "Yes", "No", or "Uncertain or Unknown"
从下拉列表中选择“是”，“不是” 或 “不确定或不祥”
ドロップダウンメニューから「はい」、「いいえ」又は「不確定・不明」を選択してください
Yes = 예, No = 아니오, Uncertain or Unknown = 파악되지 않음
Merci de sélectionner "Oui", "Non", "Incertain" ou "Inconnu" dans la liste déroulante
A partir da lista selecione a resposta: "Sim", "Não" ou "Incerto" ou "Não Sei"
Vom drop-down Menü wählen sie als Antwort "Ja", "Nein" oder "Unsicher oder Unbekannt"
De las opciones elija la respuesta "si" , "no" or "incierto o desconocido"
Selezionare la risposta  "SI" ; "NO" o "Incerto" o "Ignoto" dal menu a tendina</t>
        </r>
      </text>
    </comment>
    <comment ref="D34" authorId="0" shapeId="0">
      <text>
        <r>
          <rPr>
            <sz val="12"/>
            <color indexed="81"/>
            <rFont val="Tahoma"/>
            <family val="2"/>
          </rPr>
          <t>From the dropdown choose a response of "Yes", "No", or "Uncertain or Unknown"
从下拉列表中选择“是”，“不是” 或 “不确定或不祥”
ドロップダウンメニューから「はい」、「いいえ」又は「不確定・不明」を選択してください
Yes = 예, No = 아니오, Uncertain or Unknown = 파악되지 않음
Merci de sélectionner "Oui", "Non", "Incertain" ou "Inconnu" dans la liste déroulante
A partir da lista selecione a resposta: "Sim", "Não" ou "Incerto" ou "Não Sei"
Vom drop-down Menü wählen sie als Antwort "Ja", "Nein" oder "Unsicher oder Unbekannt"
De las opciones elija la respuesta "si" , "no" or "incierto o desconocido"
Selezionare la risposta  "SI" ; "NO" o "Incerto" o "Ignoto" dal menu a tendina</t>
        </r>
      </text>
    </comment>
    <comment ref="D35" authorId="0" shapeId="0">
      <text>
        <r>
          <rPr>
            <sz val="12"/>
            <color indexed="81"/>
            <rFont val="Tahoma"/>
            <family val="2"/>
          </rPr>
          <t>From the dropdown choose a response of "Yes", "No", or "Uncertain or Unknown"
从下拉列表中选择“是”，“不是” 或 “不确定或不祥”
ドロップダウンメニューから「はい」、「いいえ」又は「不確定・不明」を選択してください
Yes = 예, No = 아니오, Uncertain or Unknown = 파악되지 않음
Merci de sélectionner "Oui", "Non", "Incertain" ou "Inconnu" dans la liste déroulante
A partir da lista selecione a resposta: "Sim", "Não" ou "Incerto" ou "Não Sei"
Vom drop-down Menü wählen sie als Antwort "Ja", "Nein" oder "Unsicher oder Unbekannt"
De las opciones elija la respuesta "si" , "no" or "incierto o desconocido"
Selezionare la risposta  "SI" ; "NO" o "Incerto" o "Ignoto" dal menu a tendina</t>
        </r>
      </text>
    </comment>
    <comment ref="D36" authorId="0" shapeId="0">
      <text>
        <r>
          <rPr>
            <sz val="12"/>
            <color indexed="81"/>
            <rFont val="Tahoma"/>
            <family val="2"/>
          </rPr>
          <t>From the dropdown choose a response of "Yes", "No", or "Uncertain or Unknown"
从下拉列表中选择“是”，“不是” 或 “不确定或不祥”
ドロップダウンメニューから「はい」、「いいえ」又は「不確定・不明」を選択してください
Yes = 예, No = 아니오, Uncertain or Unknown = 파악되지 않음
Merci de sélectionner "Oui", "Non", "Incertain" ou "Inconnu" dans la liste déroulante
A partir da lista selecione a resposta: "Sim", "Não" ou "Incerto" ou "Não Sei"
Vom drop-down Menü wählen sie als Antwort "Ja", "Nein" oder "Unsicher oder Unbekannt"
De las opciones elija la respuesta "si" , "no" or "incierto o desconocido"
Selezionare la risposta  "SI" ; "NO" o "Incerto" o "Ignoto" dal menu a tendina</t>
        </r>
      </text>
    </comment>
    <comment ref="D37" authorId="0" shapeId="0">
      <text>
        <r>
          <rPr>
            <sz val="12"/>
            <color indexed="81"/>
            <rFont val="Tahoma"/>
            <family val="2"/>
          </rPr>
          <t>From the dropdown choose a response of "Yes", "No", or "Uncertain or Unknown"
从下拉列表中选择“是”，“不是” 或 “不确定或不祥”
ドロップダウンメニューから「はい」、「いいえ」又は「不確定・不明」を選択してください
Yes = 예, No = 아니오, Uncertain or Unknown = 파악되지 않음
Merci de sélectionner "Oui", "Non", "Incertain" ou "Inconnu" dans la liste déroulante
A partir da lista selecione a resposta: "Sim", "Não" ou "Incerto" ou "Não Sei"
Vom drop-down Menü wählen sie als Antwort "Ja", "Nein" oder "Unsicher oder Unbekannt"
De las opciones elija la respuesta "si" , "no" or "incierto o desconocido"
Selezionare la risposta  "SI" ; "NO" o "Incerto" o "Ignoto" dal menu a tendina</t>
        </r>
      </text>
    </comment>
    <comment ref="D40" authorId="0" shapeId="0">
      <text>
        <r>
          <rPr>
            <sz val="9"/>
            <color indexed="81"/>
            <rFont val="Tahoma"/>
            <family val="2"/>
          </rPr>
          <t>From the dropdown choose a response of Yes, No but &gt; 75%, No but &gt; 50%, No but &gt; 25%, No but &lt; 25%, or No - none</t>
        </r>
        <r>
          <rPr>
            <b/>
            <sz val="9"/>
            <color indexed="81"/>
            <rFont val="Tahoma"/>
            <family val="2"/>
          </rPr>
          <t xml:space="preserve">
</t>
        </r>
        <r>
          <rPr>
            <sz val="9"/>
            <color indexed="81"/>
            <rFont val="Tahoma"/>
            <family val="2"/>
          </rPr>
          <t>从下拉菜单中选择一个回应: 是； 不是，但大于75%； 不是，但大于50%；不是，但大于25%；不是，但小于25%； 或 不是，完全没有。
ドロップダウンメニューから、「はい」、「いいえ/75%超」、「いいえ/50%超」、「いいえ/25%超」、「いいえ/25%未満」又は「いいえ/ゼロ」を選択してください。
드랍다운 메뉴에서 하나를 선택하시오. 예, 아니오 하지만 &gt; 75%,  아니오 하지만 &gt; 50%, 아니오 하지만 &gt; 25%, 아니오 하지만 &lt; 25%, 아니오 -없음
Dans le menu déroulant, choisir la réponse : Oui, Non mais &gt; 75%, Non mais &gt; 50%, Non mais &gt; 25%, Non mais , 25 % ou Non - Aucun
No menu suspenso escolher uma resposta de Sim, Não mas&gt; 75%, Não mas&gt; 50%, Não mas&gt; 25%, Não mas &lt;25%, ou Não - nenhum.
Vom drop-down Menü wählen sie eine Antwort: JA, Nein aber &gt;75%, Nein aber &gt;50%, Nein aber &gt;25%, Nein aber &lt;25%, Nein - keine
Del menu elija una respuesta de "Si, pero no &gt; 75%, pero no &gt; 50%, pero no &gt;25%, pero no &lt; 25%, o No-ninguno
Dalla presente lista, scegliete la risposta: Si, ma non &gt; 75%, No ma non  &gt; 50%, No ma non  &gt; 25%, No ma non &lt; 25%, or No - niente</t>
        </r>
      </text>
    </comment>
    <comment ref="D41" authorId="0" shapeId="0">
      <text>
        <r>
          <rPr>
            <sz val="9"/>
            <color indexed="81"/>
            <rFont val="Tahoma"/>
            <family val="2"/>
          </rPr>
          <t>From the dropdown choose a response of Yes, No but &gt; 75%, No but &gt; 50%, No but &gt; 25%, No but &lt; 25%, or No - none</t>
        </r>
        <r>
          <rPr>
            <b/>
            <sz val="9"/>
            <color indexed="81"/>
            <rFont val="Tahoma"/>
            <family val="2"/>
          </rPr>
          <t xml:space="preserve">
</t>
        </r>
        <r>
          <rPr>
            <sz val="9"/>
            <color indexed="81"/>
            <rFont val="Tahoma"/>
            <family val="2"/>
          </rPr>
          <t>从下拉菜单中选择一个回应: 是； 不是，但大于75%； 不是，但大于50%；不是，但大于25%；不是，但小于25%； 或 不是，完全没有。
ドロップダウンメニューから、「はい」、「いいえ/75%超」、「いいえ/50%超」、「いいえ/25%超」、「いいえ/25%未満」又は「いいえ/ゼロ」を選択してください。
드랍다운 메뉴에서 하나를 선택하시오. 예, 아니오 하지만 &gt; 75%,  아니오 하지만 &gt; 50%, 아니오 하지만 &gt; 25%, 아니오 하지만 &lt; 25%, 아니오 -없음
Dans le menu déroulant, choisir la réponse : Oui, Non mais &gt; 75%, Non mais &gt; 50%, Non mais &gt; 25%, Non mais , 25 % ou Non - Aucun
No menu suspenso escolher uma resposta de Sim, Não mas&gt; 75%, Não mas&gt; 50%, Não mas&gt; 25%, Não mas &lt;25%, ou Não - nenhum.
Vom drop-down Menü wählen sie eine Antwort: JA, Nein aber &gt;75%, Nein aber &gt;50%, Nein aber &gt;25%, Nein aber &lt;25%, Nein - keine
Del menu elija una respuesta de "Si, pero no &gt; 75%, pero no &gt; 50%, pero no &gt;25%, pero no &lt; 25%, o No-ninguno
Dalla presente lista, scegliete la risposta: Si, ma non &gt; 75%, No ma non  &gt; 50%, No ma non  &gt; 25%, No ma non &lt; 25%, or No - niente</t>
        </r>
      </text>
    </comment>
    <comment ref="D42" authorId="0" shapeId="0">
      <text>
        <r>
          <rPr>
            <sz val="9"/>
            <color indexed="81"/>
            <rFont val="Tahoma"/>
            <family val="2"/>
          </rPr>
          <t>From the dropdown choose a response of Yes, No but &gt; 75%, No but &gt; 50%, No but &gt; 25%, No but &lt; 25%, or No - none</t>
        </r>
        <r>
          <rPr>
            <b/>
            <sz val="9"/>
            <color indexed="81"/>
            <rFont val="Tahoma"/>
            <family val="2"/>
          </rPr>
          <t xml:space="preserve">
</t>
        </r>
        <r>
          <rPr>
            <sz val="9"/>
            <color indexed="81"/>
            <rFont val="Tahoma"/>
            <family val="2"/>
          </rPr>
          <t>从下拉菜单中选择一个回应: 是； 不是，但大于75%； 不是，但大于50%；不是，但大于25%；不是，但小于25%； 或 不是，完全没有。
ドロップダウンメニューから、「はい」、「いいえ/75%超」、「いいえ/50%超」、「いいえ/25%超」、「いいえ/25%未満」又は「いいえ/ゼロ」を選択してください。
드랍다운 메뉴에서 하나를 선택하시오. 예, 아니오 하지만 &gt; 75%,  아니오 하지만 &gt; 50%, 아니오 하지만 &gt; 25%, 아니오 하지만 &lt; 25%, 아니오 -없음
Dans le menu déroulant, choisir la réponse : Oui, Non mais &gt; 75%, Non mais &gt; 50%, Non mais &gt; 25%, Non mais , 25 % ou Non - Aucun
No menu suspenso escolher uma resposta de Sim, Não mas&gt; 75%, Não mas&gt; 50%, Não mas&gt; 25%, Não mas &lt;25%, ou Não - nenhum.
Vom drop-down Menü wählen sie eine Antwort: JA, Nein aber &gt;75%, Nein aber &gt;50%, Nein aber &gt;25%, Nein aber &lt;25%, Nein - keine
Del menu elija una respuesta de "Si, pero no &gt; 75%, pero no &gt; 50%, pero no &gt;25%, pero no &lt; 25%, o No-ninguno
Dalla presente lista, scegliete la risposta: Si, ma non &gt; 75%, No ma non  &gt; 50%, No ma non  &gt; 25%, No ma non &lt; 25%, or No - niente</t>
        </r>
      </text>
    </comment>
    <comment ref="D43" authorId="0" shapeId="0">
      <text>
        <r>
          <rPr>
            <sz val="9"/>
            <color indexed="81"/>
            <rFont val="Tahoma"/>
            <family val="2"/>
          </rPr>
          <t>From the dropdown choose a response of Yes, No but &gt; 75%, No but &gt; 50%, No but &gt; 25%, No but &lt; 25%, or No - none</t>
        </r>
        <r>
          <rPr>
            <b/>
            <sz val="9"/>
            <color indexed="81"/>
            <rFont val="Tahoma"/>
            <family val="2"/>
          </rPr>
          <t xml:space="preserve">
</t>
        </r>
        <r>
          <rPr>
            <sz val="9"/>
            <color indexed="81"/>
            <rFont val="Tahoma"/>
            <family val="2"/>
          </rPr>
          <t>从下拉菜单中选择一个回应: 是； 不是，但大于75%； 不是，但大于50%；不是，但大于25%；不是，但小于25%； 或 不是，完全没有。
ドロップダウンメニューから、「はい」、「いいえ/75%超」、「いいえ/50%超」、「いいえ/25%超」、「いいえ/25%未満」又は「いいえ/ゼロ」を選択してください。
드랍다운 메뉴에서 하나를 선택하시오. 예, 아니오 하지만 &gt; 75%,  아니오 하지만 &gt; 50%, 아니오 하지만 &gt; 25%, 아니오 하지만 &lt; 25%, 아니오 -없음
Dans le menu déroulant, choisir la réponse : Oui, Non mais &gt; 75%, Non mais &gt; 50%, Non mais &gt; 25%, Non mais , 25 % ou Non - Aucun
No menu suspenso escolher uma resposta de Sim, Não mas&gt; 75%, Não mas&gt; 50%, Não mas&gt; 25%, Não mas &lt;25%, ou Não - nenhum.
Vom drop-down Menü wählen sie eine Antwort: JA, Nein aber &gt;75%, Nein aber &gt;50%, Nein aber &gt;25%, Nein aber &lt;25%, Nein - keine
Del menu elija una respuesta de "Si, pero no &gt; 75%, pero no &gt; 50%, pero no &gt;25%, pero no &lt; 25%, o No-ninguno
Dalla presente lista, scegliete la risposta: Si, ma non &gt; 75%, No ma non  &gt; 50%, No ma non  &gt; 25%, No ma non &lt; 25%, or No - niente</t>
        </r>
      </text>
    </comment>
    <comment ref="D46" authorId="0" shapeId="0">
      <text>
        <r>
          <rPr>
            <sz val="9"/>
            <color indexed="81"/>
            <rFont val="Tahoma"/>
            <family val="2"/>
          </rPr>
          <t>From the dropdown choose a response of Yes all smelters have been provided or No
从下拉菜单中选一个回应: 是，所有的冶炼厂已提供或不是
ドロップダウンメニューから、「はい、すべての製錬業者名が提供されている」又は「いいえ」を選択してください。
드랍다운 메뉴에서 하나를 선택하시오. 예 모든 제련소 정보가 제공됨 , 아니오
Dans le menu déroulant, choisir la réponse : Oui toutes les fonderies ont été identifiées ou Non
No menu, da lista suspensa, escolher uma resposta "Sim, todos as fundições têm fornecido. ou "Não".
Vom drop-down Menü wählen sie als Antwort: Ja alle Schmelzhütten wurden genannt oder Nein
Del menu elija una respuesta de Si todos los fundidores han proporcionado o No
Dalla presente lista, scegliete la risposta: Si, tutte le fonderie sono state identicate o No</t>
        </r>
      </text>
    </comment>
    <comment ref="D47" authorId="0" shapeId="0">
      <text>
        <r>
          <rPr>
            <sz val="9"/>
            <color indexed="81"/>
            <rFont val="Tahoma"/>
            <family val="2"/>
          </rPr>
          <t>From the dropdown choose a response of Yes all smelters have been provided or No
从下拉菜单中选一个回应: 是，所有的冶炼厂已提供或不是
ドロップダウンメニューから、「はい、すべての製錬業者名が提供されている」又は「いいえ」を選択してください。
드랍다운 메뉴에서 하나를 선택하시오. 예 모든 제련소 정보가 제공됨 , 아니오
Dans le menu déroulant, choisir la réponse : Oui toutes les fonderies ont été identifiées ou Non
No menu, da lista suspensa, escolher uma resposta "Sim, todos as fundições têm fornecido. ou "Não".
Vom drop-down Menü wählen sie als Antwort: Ja alle Schmelzhütten wurden genannt oder Nein
Del menu elija una respuesta de Si todos los fundidores han proporcionado o No
Dalla presente lista, scegliete la risposta: Si, tutte le fonderie sono state identicate o No</t>
        </r>
      </text>
    </comment>
    <comment ref="D48" authorId="0" shapeId="0">
      <text>
        <r>
          <rPr>
            <sz val="9"/>
            <color indexed="81"/>
            <rFont val="Tahoma"/>
            <family val="2"/>
          </rPr>
          <t>From the dropdown choose a response of Yes all smelters have been provided or No
从下拉菜单中选一个回应: 是，所有的冶炼厂已提供或不是
ドロップダウンメニューから、「はい、すべての製錬業者名が提供されている」又は「いいえ」を選択してください。
드랍다운 메뉴에서 하나를 선택하시오. 예 모든 제련소 정보가 제공됨 , 아니오
Dans le menu déroulant, choisir la réponse : Oui toutes les fonderies ont été identifiées ou Non
No menu, da lista suspensa, escolher uma resposta "Sim, todos as fundições têm fornecido. ou "Não".
Vom drop-down Menü wählen sie als Antwort: Ja alle Schmelzhütten wurden genannt oder Nein
Del menu elija una respuesta de Si todos los fundidores han proporcionado o No
Dalla presente lista, scegliete la risposta: Si, tutte le fonderie sono state identicate o No</t>
        </r>
      </text>
    </comment>
    <comment ref="D49" authorId="0" shapeId="0">
      <text>
        <r>
          <rPr>
            <sz val="9"/>
            <color indexed="81"/>
            <rFont val="Tahoma"/>
            <family val="2"/>
          </rPr>
          <t>From the dropdown choose a response of Yes all smelters have been provided or No
从下拉菜单中选一个回应: 是，所有的冶炼厂已提供或不是
ドロップダウンメニューから、「はい、すべての製錬業者名が提供されている」又は「いいえ」を選択してください。
드랍다운 메뉴에서 하나를 선택하시오. 예 모든 제련소 정보가 제공됨 , 아니오
Dans le menu déroulant, choisir la réponse : Oui toutes les fonderies ont été identifiées ou Non
No menu, da lista suspensa, escolher uma resposta "Sim, todos as fundições têm fornecido. ou "Não".
Vom drop-down Menü wählen sie als Antwort: Ja alle Schmelzhütten wurden genannt oder Nein
Del menu elija una respuesta de Si todos los fundidores han proporcionado o No
Dalla presente lista, scegliete la risposta: Si, tutte le fonderie sono state identicate o No</t>
        </r>
      </text>
    </comment>
    <comment ref="D52" authorId="0" shapeId="0">
      <text>
        <r>
          <rPr>
            <sz val="12"/>
            <color indexed="81"/>
            <rFont val="Tahoma"/>
            <family val="2"/>
          </rPr>
          <t>From the dropdown choose a response of "Yes", "No", or "Unknown"
从下拉菜单中选一个回应: “是“，“不是“， 或“不详“
ドロップダウンメニューから、「はい」、「いいえ」又は「不明」を選択してください。
Yes=예, No=아니오, Unknown= 파악되지 않음
Dans le menu déroulant, choisir la réponse : "Oui", "Non" ou "Inconnu"
No menu, da lista suspensa, escolha uma resposta de "Sim", "Não", ou "Não Informado"
Vom drop-down Menü wählen sie als Antwort: "Ja", "Nein" oder "Unbekannt"
Del menu elija una respuesta de "Si", "No", o "Desconocido"
Dalle presente lista, scegliete la risposta: "Si", "No" o "Non conosciuto"</t>
        </r>
      </text>
    </comment>
    <comment ref="D53" authorId="0" shapeId="0">
      <text>
        <r>
          <rPr>
            <sz val="12"/>
            <color indexed="81"/>
            <rFont val="Tahoma"/>
            <family val="2"/>
          </rPr>
          <t>From the dropdown choose a response of "Yes", "No", or "Unknown"
从下拉菜单中选一个回应: “是“，“不是“， 或“不详“
ドロップダウンメニューから、「はい」、「いいえ」又は「不明」を選択してください。
Yes=예, No=아니오, Unknown= 파악되지 않음
Dans le menu déroulant, choisir la réponse : "Oui", "Non" ou "Inconnu"
No menu, da lista suspensa, escolha uma resposta de "Sim", "Não", ou "Não Informado"
Vom drop-down Menü wählen sie als Antwort: "Ja", "Nein" oder "Unbekannt"
Del menu elija una respuesta de "Si", "No", o "Desconocido"
Dalle presente lista, scegliete la risposta: "Si", "No" o "Non conosciuto"</t>
        </r>
      </text>
    </comment>
    <comment ref="D54" authorId="0" shapeId="0">
      <text>
        <r>
          <rPr>
            <sz val="12"/>
            <color indexed="81"/>
            <rFont val="Tahoma"/>
            <family val="2"/>
          </rPr>
          <t>From the dropdown choose a response of "Yes", "No", or "Unknown"
从下拉菜单中选一个回应: “是“，“不是“， 或“不详“
ドロップダウンメニューから、「はい」、「いいえ」又は「不明」を選択してください。
Yes=예, No=아니오, Unknown= 파악되지 않음
Dans le menu déroulant, choisir la réponse : "Oui", "Non" ou "Inconnu"
No menu, da lista suspensa, escolha uma resposta de "Sim", "Não", ou "Não Informado"
Vom drop-down Menü wählen sie als Antwort: "Ja", "Nein" oder "Unbekannt"
Del menu elija una respuesta de "Si", "No", o "Desconocido"
Dalle presente lista, scegliete la risposta: "Si", "No" o "Non conosciuto"</t>
        </r>
      </text>
    </comment>
    <comment ref="D55" authorId="0" shapeId="0">
      <text>
        <r>
          <rPr>
            <sz val="12"/>
            <color indexed="81"/>
            <rFont val="Tahoma"/>
            <family val="2"/>
          </rPr>
          <t>From the dropdown choose a response of "Yes", "No", or "Unknown"
从下拉菜单中选一个回应: “是“，“不是“， 或“不详“
ドロップダウンメニューから、「はい」、「いいえ」又は「不明」を選択してください。
Yes=예, No=아니오, Unknown= 파악되지 않음
Dans le menu déroulant, choisir la réponse : "Oui", "Non" ou "Inconnu"
No menu, da lista suspensa, escolha uma resposta de "Sim", "Não", ou "Não Informado"
Vom drop-down Menü wählen sie als Antwort: "Ja", "Nein" oder "Unbekannt"
Del menu elija una respuesta de "Si", "No", o "Desconocido"
Dalle presente lista, scegliete la risposta: "Si", "No" o "Non conosciuto"</t>
        </r>
      </text>
    </comment>
    <comment ref="D59" authorId="0" shapeId="0">
      <text>
        <r>
          <rPr>
            <sz val="12"/>
            <color indexed="81"/>
            <rFont val="Tahoma"/>
            <family val="2"/>
          </rPr>
          <t>From the dropdown choose a response of "Yes" or "No"
从下拉列表中选择“是” 或 “不是”
ドロップダウンメニューから「はい」又は「いいえ」を選択してください
Yes = 예, No = 아니오
Merci de sélectionner "Oui", "Non", "Incertain" ou "Inconnu" dans la liste déroulante
A partir da lista selecione a resposta: "Sim", "Não" ou "Incerto" ou "Não Sei"
Vom drop-down Menü wählen sie als Antwort "Ja", "Nein" oder "Unsicher oder Unbekannt"
De las opciones elija la respuesta "si" , "no" or "incierto o desconocido"
Selezionare la risposta  "SI" o "NO" dal menu a tendina</t>
        </r>
      </text>
    </comment>
    <comment ref="D61" authorId="0" shapeId="0">
      <text>
        <r>
          <rPr>
            <sz val="12"/>
            <color indexed="81"/>
            <rFont val="Tahoma"/>
            <family val="2"/>
          </rPr>
          <t>From the dropdown choose a response of "Yes" or "No"
从下拉列表中选择“是” 或 “不是”
ドロップダウンメニューから「はい」又は「いいえ」を選択してください
Yes = 예, No = 아니오
Merci de sélectionner "Oui", "Non", "Incertain" ou "Inconnu" dans la liste déroulante
A partir da lista selecione a resposta: "Sim", "Não" ou "Incerto" ou "Não Sei"
Vom drop-down Menü wählen sie als Antwort "Ja", "Nein" oder "Unsicher oder Unbekannt"
De las opciones elija la respuesta "si" , "no" or "incierto o desconocido"
Selezionare la risposta  "SI" o "NO" dal menu a tendina</t>
        </r>
      </text>
    </comment>
    <comment ref="D63" authorId="0" shapeId="0">
      <text>
        <r>
          <rPr>
            <sz val="12"/>
            <color indexed="81"/>
            <rFont val="Tahoma"/>
            <family val="2"/>
          </rPr>
          <t>From the dropdown choose a response of "Yes", "No" or "Yes included in standard contract language"
从下拉列表中选择“是” 或 “不是” 或 "是包含在标准合同文本"
ドロップダウンメニューから「はい」又は「いいえ」を選択してください
Yes = 예, No = 아니오, 네 표준 계약 언어에 포함되어
Merci de sélectionner "Oui", "Non", ou "Oui inclus dans la langue du contrat type" dans la liste déroulante
A partir da lista selecione a resposta: "Sim", "Não" ou "Sim incluídos na linguagem do contrato padrão"
Vom drop-down Menü wählen sie als Antwort "Ja", "Nein" oder "Ja in Mustervertrag Sprache enthalten"
De las opciones elija la respuesta "si" , "no" or "Sí incluyó en el lenguaje de contrato"</t>
        </r>
      </text>
    </comment>
    <comment ref="D65" authorId="0" shapeId="0">
      <text>
        <r>
          <rPr>
            <sz val="12"/>
            <color indexed="81"/>
            <rFont val="Tahoma"/>
            <family val="2"/>
          </rPr>
          <t>From the dropdown choose a response of "Yes", "No" or "Planned once lists become available"
从下拉列表中选择“是” 或 “不是”
ドロップダウンメニューから「はい」又は「いいえ」を選択してください
Yes = 예, No = 아니오, 목록이 나오는 일단 계획
Merci de sélectionner "Oui", "Non", "Prévues une fois les listes sont disponibles" dans la liste déroulante
A partir da lista selecione a resposta: "Sim", "Não" ou "Planejado uma vez listas tornam-se disponíveis"
Vom drop-down Menü wählen sie als Antwort "Ja", "Nein" oder "Geplant, sobald Listen zur Verfügung stehen"
De las opciones elija la respuesta "si" , "no" or "Planificación de una vez se disponga de las listas"</t>
        </r>
      </text>
    </comment>
    <comment ref="D67" authorId="0" shapeId="0">
      <text>
        <r>
          <rPr>
            <sz val="12"/>
            <color indexed="81"/>
            <rFont val="Tahoma"/>
            <family val="2"/>
          </rPr>
          <t>From the dropdown choose a response of "Yes" or "No"
从下拉列表中选择“是” 或 “不是”
ドロップダウンメニューから「はい」又は「いいえ」を選択してください
Yes = 예, No = 아니오
Merci de sélectionner "Oui", "Non", "Incertain" ou "Inconnu" dans la liste déroulante
A partir da lista selecione a resposta: "Sim", "Não" ou "Incerto" ou "Não Sei"
Vom drop-down Menü wählen sie als Antwort "Ja", "Nein" oder "Unsicher oder Unbekannt"
De las opciones elija la respuesta "si" , "no" or "incierto o desconocido"
Selezionare la risposta  "SI" o "NO" dal menu a tendina</t>
        </r>
      </text>
    </comment>
    <comment ref="D69" authorId="0" shapeId="0">
      <text>
        <r>
          <rPr>
            <sz val="12"/>
            <color indexed="81"/>
            <rFont val="Tahoma"/>
            <family val="2"/>
          </rPr>
          <t>From the dropdown choose a response of "Yes" or "No"
从下拉列表中选择“是” 或 “不是”
ドロップダウンメニューから「はい」又は「いいえ」を選択してください
Yes = 예, No = 아니오
Merci de sélectionner "Oui", "Non", "Incertain" ou "Inconnu" dans la liste déroulante
A partir da lista selecione a resposta: "Sim", "Não" ou "Incerto" ou "Não Sei"
Vom drop-down Menü wählen sie als Antwort "Ja", "Nein" oder "Unsicher oder Unbekannt"
De las opciones elija la respuesta "si" , "no" or "incierto o desconocido"
Selezionare la risposta  "SI" o "NO" dal menu a tendina</t>
        </r>
      </text>
    </comment>
    <comment ref="D71" authorId="0" shapeId="0">
      <text>
        <r>
          <rPr>
            <sz val="12"/>
            <color indexed="81"/>
            <rFont val="Tahoma"/>
            <family val="2"/>
          </rPr>
          <t>From the dropdown choose a response of "Yes" or "No"
从下拉列表中选择“是” 或 “不是”
ドロップダウンメニューから「はい」又は「いいえ」を選択してください
Yes = 예, No = 아니오
Merci de sélectionner "Oui", "Non", "Incertain" ou "Inconnu" dans la liste déroulante
A partir da lista selecione a resposta: "Sim", "Não" ou "Incerto" ou "Não Sei"
Vom drop-down Menü wählen sie als Antwort "Ja", "Nein" oder "Unsicher oder Unbekannt"
De las opciones elija la respuesta "si" , "no" or "incierto o desconocido"
Selezionare la risposta  "SI" o "NO" dal menu a tendina</t>
        </r>
      </text>
    </comment>
    <comment ref="D73" authorId="0" shapeId="0">
      <text>
        <r>
          <rPr>
            <sz val="12"/>
            <color indexed="81"/>
            <rFont val="Tahoma"/>
            <family val="2"/>
          </rPr>
          <t>From the dropdown choose a response of "Yes (3rd party Audit)", "Yes(Documentation review only)", "Yes(Internal Audit)", "Yes(all methods apply)", or "No"
从下拉列表选择回答“是（第三方审核）”，“是（仅文件审查）”，“是（内部审核）”，“是（所有方法皆有）”，或“不是”
ドロップダウンメニューから、「はい（第三者機関監査）」、「はい（書類審査のみ）」、「はい（内部監査）」、「はい（すべての方法を適用）」、「いいえ」のいずれかを選択してください
Yes (3rd party Audit)=예(제 3자 검증), Yes(Documentation review only)=예(문서검토), Yes(Internal Audit)=예(내부 검증), Yes(all methods apply)=예(모든 방법 적용), No=아니오
Merci de choisir à partir du menu déroulant la réponse appropriée:
"Oui (Audit par tierce partie)", "Oui" (Revue des documents fournis uniquement)", "Oui (Audit interne)", "Oui (toutes les méthodes)", "Non"
No menu suspenso escolha uma resposta de "Sim (Auditoria parte 3)", "Yes (revisão da documentação só)", "Yes (Auditoria Interna)", "Yes (todos os métodos se aplicam)", ou "Não"
Vom drop-down Menü wählen sie eine Antwort "Ja (3rd Party Audit)", "Ja (Nur Überprüfung von Dokumenten)", "Ja (Interner Audit)", "Ja (Alle Methoden treffen zu)" oder "Nein"
Del menu elija una respuesta a "Yes ( Auditoria por terceros)", "Yes ( revision de decumentacion solamente)", "Yes ( auditoria interna)", "Yes ( todos los metodos aplican)", o "No".
Selezionare cortesemente una delle seguenti opzioni: "SI (terza parte Audit)", "Si (Documentazione soltanto esaminata)", "Si (Internal Audit)", "Si (applicati tutti i metodi)", o "No"</t>
        </r>
      </text>
    </comment>
    <comment ref="D75" authorId="0" shapeId="0">
      <text>
        <r>
          <rPr>
            <sz val="12"/>
            <color indexed="81"/>
            <rFont val="Tahoma"/>
            <family val="2"/>
          </rPr>
          <t>From the dropdown choose a response of "Yes" or "No"
从下拉列表中选择“是” 或 “不是”
ドロップダウンメニューから「はい」又は「いいえ」を選択してください
Yes = 예, No = 아니오
Merci de sélectionner "Oui", "Non", "Incertain" ou "Inconnu" dans la liste déroulante
A partir da lista selecione a resposta: "Sim", "Não" ou "Incerto" ou "Não Sei"
Vom drop-down Menü wählen sie als Antwort "Ja", "Nein" oder "Unsicher oder Unbekannt"
De las opciones elija la respuesta "si" , "no" or "incierto o desconocido"
Selezionare la risposta  "SI" o "NO" dal menu a tendina</t>
        </r>
      </text>
    </comment>
    <comment ref="D77" authorId="0" shapeId="0">
      <text>
        <r>
          <rPr>
            <sz val="12"/>
            <color indexed="81"/>
            <rFont val="Tahoma"/>
            <family val="2"/>
          </rPr>
          <t>From the dropdown choose a response of "Yes" or "No"
从下拉列表中选择“是” 或 “不是”
ドロップダウンメニューから「はい」又は「いいえ」を選択してください
Yes = 예, No = 아니오
Merci de sélectionner "Oui", "Non", "Incertain" ou "Inconnu" dans la liste déroulante
A partir da lista selecione a resposta: "Sim", "Não" ou "Incerto" ou "Não Sei"
Vom drop-down Menü wählen sie als Antwort "Ja", "Nein" oder "Unsicher oder Unbekannt"
De las opciones elija la respuesta "si" , "no" or "incierto o desconocido"
Selezionare la risposta  "SI" o "NO" dal menu a tendina</t>
        </r>
      </text>
    </comment>
  </commentList>
</comments>
</file>

<file path=xl/comments2.xml><?xml version="1.0" encoding="utf-8"?>
<comments xmlns="http://schemas.openxmlformats.org/spreadsheetml/2006/main">
  <authors>
    <author>Connors, Jared M</author>
  </authors>
  <commentList>
    <comment ref="B4" authorId="0" shapeId="0">
      <text>
        <r>
          <rPr>
            <sz val="12"/>
            <color indexed="81"/>
            <rFont val="Tahoma"/>
            <family val="2"/>
          </rPr>
          <t xml:space="preserve">From the dropdown choose a metal, "Tantalum (Ta)", "Tin (Sn)", "Gold (Au)", "Tungsten (W)"
</t>
        </r>
        <r>
          <rPr>
            <sz val="9"/>
            <color indexed="81"/>
            <rFont val="Tahoma"/>
            <family val="2"/>
          </rPr>
          <t xml:space="preserve">
</t>
        </r>
        <r>
          <rPr>
            <sz val="12"/>
            <color indexed="81"/>
            <rFont val="Tahoma"/>
            <family val="2"/>
          </rPr>
          <t>ここから、タンタル Tantalum (Ta), 錫 Tin (Sn), 金 Gold (Au), タングステン Tungsten (W)を選択してください。
从下拉列表中选择金属“钽 （Ta）”, “锡(Sn)”，“金（Au）”，“钨(W)”
풀다운 메뉴를 이용하여  "Tantalum (Ta)", "Tin (Sn)", "Gold (Au)", "Tungsten (W)" 중 하나를 선택하시오.</t>
        </r>
      </text>
    </comment>
  </commentList>
</comments>
</file>

<file path=xl/sharedStrings.xml><?xml version="1.0" encoding="utf-8"?>
<sst xmlns="http://schemas.openxmlformats.org/spreadsheetml/2006/main" count="5648" uniqueCount="3006">
  <si>
    <t>製錬業者
Smelter</t>
  </si>
  <si>
    <t>Tantalum Smelter</t>
  </si>
  <si>
    <t>タンタル製錬業者
Tantalum Smelter</t>
  </si>
  <si>
    <t>Tin Smelter</t>
  </si>
  <si>
    <t>錫製錬業者
Tin Smelter</t>
  </si>
  <si>
    <t>タングステン製錬業者
Tungsten Smelter</t>
  </si>
  <si>
    <t>July 19th, 2011</t>
  </si>
  <si>
    <t>Smelter Facility Location: Street address</t>
  </si>
  <si>
    <t>Smelter Facility Location: City</t>
  </si>
  <si>
    <t>Smelter Facility Location: Country (*)</t>
  </si>
  <si>
    <t>Required Fields</t>
  </si>
  <si>
    <t>Answer provided</t>
  </si>
  <si>
    <t>Completion required only if reporting level "Product-level" selected on the 'Declaration' tab.</t>
  </si>
  <si>
    <t>Product or Item Number (*)</t>
  </si>
  <si>
    <t>Product or Item Description</t>
  </si>
  <si>
    <t>COUNTRY CODE LIST</t>
  </si>
  <si>
    <t>ABW</t>
  </si>
  <si>
    <t>AGO</t>
  </si>
  <si>
    <t>AIA</t>
  </si>
  <si>
    <t>ALB</t>
  </si>
  <si>
    <t>AND</t>
  </si>
  <si>
    <t>ANT</t>
  </si>
  <si>
    <t>ARE</t>
  </si>
  <si>
    <t>ARG</t>
  </si>
  <si>
    <t>ARM</t>
  </si>
  <si>
    <t>ASM</t>
  </si>
  <si>
    <t>ATA</t>
  </si>
  <si>
    <t>ATF</t>
  </si>
  <si>
    <t>ATG</t>
  </si>
  <si>
    <t>AUS</t>
  </si>
  <si>
    <t>AUT</t>
  </si>
  <si>
    <t>AZE</t>
  </si>
  <si>
    <t>BDI</t>
  </si>
  <si>
    <t>BEL</t>
  </si>
  <si>
    <t>BEN</t>
  </si>
  <si>
    <t>BFA</t>
  </si>
  <si>
    <t>BGD</t>
  </si>
  <si>
    <t>BGR</t>
  </si>
  <si>
    <t>BHR</t>
  </si>
  <si>
    <t>BHS</t>
  </si>
  <si>
    <t>BIH</t>
  </si>
  <si>
    <t>BLR</t>
  </si>
  <si>
    <t>BLZ</t>
  </si>
  <si>
    <t>BMU</t>
  </si>
  <si>
    <t>BOL</t>
  </si>
  <si>
    <t>BRA</t>
  </si>
  <si>
    <t>BRB</t>
  </si>
  <si>
    <t>BRN</t>
  </si>
  <si>
    <t>BTN</t>
  </si>
  <si>
    <t>BVT</t>
  </si>
  <si>
    <t>BWA</t>
  </si>
  <si>
    <t>CAF</t>
  </si>
  <si>
    <t>CAN</t>
  </si>
  <si>
    <t>CCK</t>
  </si>
  <si>
    <t>CHE</t>
  </si>
  <si>
    <t>CHL</t>
  </si>
  <si>
    <t>CHN</t>
  </si>
  <si>
    <t>CIV</t>
  </si>
  <si>
    <t>CMR</t>
  </si>
  <si>
    <t>COG</t>
  </si>
  <si>
    <t>COK</t>
  </si>
  <si>
    <t>COL</t>
  </si>
  <si>
    <t>COM</t>
  </si>
  <si>
    <t>CPV</t>
  </si>
  <si>
    <t>CRI</t>
  </si>
  <si>
    <t>CUB</t>
  </si>
  <si>
    <t>CXR</t>
  </si>
  <si>
    <t>CYM</t>
  </si>
  <si>
    <t>CYP</t>
  </si>
  <si>
    <t>CZE</t>
  </si>
  <si>
    <t>DEU</t>
  </si>
  <si>
    <t>DJI</t>
  </si>
  <si>
    <t>DMA</t>
  </si>
  <si>
    <t>DNK</t>
  </si>
  <si>
    <t>DOM</t>
  </si>
  <si>
    <t>DZA</t>
  </si>
  <si>
    <t>ECU</t>
  </si>
  <si>
    <t>EGY</t>
  </si>
  <si>
    <t>ERI</t>
  </si>
  <si>
    <t>ESH</t>
  </si>
  <si>
    <t>ESP</t>
  </si>
  <si>
    <t>EST</t>
  </si>
  <si>
    <t>ETH</t>
  </si>
  <si>
    <t>FIN</t>
  </si>
  <si>
    <t>FJI</t>
  </si>
  <si>
    <t>FLK</t>
  </si>
  <si>
    <t>FRA</t>
  </si>
  <si>
    <t>FRO</t>
  </si>
  <si>
    <t>FSM</t>
  </si>
  <si>
    <t>FXX</t>
  </si>
  <si>
    <t>GAB</t>
  </si>
  <si>
    <t>GBR</t>
  </si>
  <si>
    <t>GEO</t>
  </si>
  <si>
    <t>GHA</t>
  </si>
  <si>
    <t>GIB</t>
  </si>
  <si>
    <t>GIN</t>
  </si>
  <si>
    <t>GLP</t>
  </si>
  <si>
    <t>GMB</t>
  </si>
  <si>
    <t>GNB</t>
  </si>
  <si>
    <t>GNQ</t>
  </si>
  <si>
    <t>GRC</t>
  </si>
  <si>
    <t>GRD</t>
  </si>
  <si>
    <t>GRL</t>
  </si>
  <si>
    <t>GTM</t>
  </si>
  <si>
    <t>GUF</t>
  </si>
  <si>
    <t>GUM</t>
  </si>
  <si>
    <t>GUY</t>
  </si>
  <si>
    <t>HKG</t>
  </si>
  <si>
    <t>HMD</t>
  </si>
  <si>
    <t>HND</t>
  </si>
  <si>
    <t>HRV</t>
  </si>
  <si>
    <t>HTI</t>
  </si>
  <si>
    <t>HUN</t>
  </si>
  <si>
    <t>IDN</t>
  </si>
  <si>
    <t>IND</t>
  </si>
  <si>
    <t>IOT</t>
  </si>
  <si>
    <t>IRL</t>
  </si>
  <si>
    <t>IRN</t>
  </si>
  <si>
    <t>IRQ</t>
  </si>
  <si>
    <t>ISL</t>
  </si>
  <si>
    <t>ISR</t>
  </si>
  <si>
    <t>ITA</t>
  </si>
  <si>
    <t>JAM</t>
  </si>
  <si>
    <t>JOR</t>
  </si>
  <si>
    <t>JPN</t>
  </si>
  <si>
    <t>KAZ</t>
  </si>
  <si>
    <t>KEN</t>
  </si>
  <si>
    <t>KGZ</t>
  </si>
  <si>
    <t>KHM</t>
  </si>
  <si>
    <t>KIR</t>
  </si>
  <si>
    <t>KNA</t>
  </si>
  <si>
    <t>KOR</t>
  </si>
  <si>
    <t>KWT</t>
  </si>
  <si>
    <t>LAO</t>
  </si>
  <si>
    <t>LBN</t>
  </si>
  <si>
    <t>LBR</t>
  </si>
  <si>
    <t>LBY</t>
  </si>
  <si>
    <t>LCA</t>
  </si>
  <si>
    <t>LIE</t>
  </si>
  <si>
    <t>LKA</t>
  </si>
  <si>
    <t>LSO</t>
  </si>
  <si>
    <t>LTU</t>
  </si>
  <si>
    <t>LUX</t>
  </si>
  <si>
    <t>LVA</t>
  </si>
  <si>
    <t>MAC</t>
  </si>
  <si>
    <t>MAR</t>
  </si>
  <si>
    <t>MCO</t>
  </si>
  <si>
    <t>MDA</t>
  </si>
  <si>
    <t>MDG</t>
  </si>
  <si>
    <t>MDV</t>
  </si>
  <si>
    <t>MEX</t>
  </si>
  <si>
    <t>MHL</t>
  </si>
  <si>
    <t>MKD</t>
  </si>
  <si>
    <t>MLI</t>
  </si>
  <si>
    <t>MLT</t>
  </si>
  <si>
    <t>MMR</t>
  </si>
  <si>
    <t>MNG</t>
  </si>
  <si>
    <t>MNP</t>
  </si>
  <si>
    <t>MOZ</t>
  </si>
  <si>
    <t>MRT</t>
  </si>
  <si>
    <t>MSR</t>
  </si>
  <si>
    <t>MTQ</t>
  </si>
  <si>
    <t>MUS</t>
  </si>
  <si>
    <t>MWI</t>
  </si>
  <si>
    <t>MYS</t>
  </si>
  <si>
    <t>MYT</t>
  </si>
  <si>
    <t>NAM</t>
  </si>
  <si>
    <t>NCL</t>
  </si>
  <si>
    <t>NER</t>
  </si>
  <si>
    <t>NFK</t>
  </si>
  <si>
    <t>NGA</t>
  </si>
  <si>
    <t>NIC</t>
  </si>
  <si>
    <t>NIU</t>
  </si>
  <si>
    <t>NLD</t>
  </si>
  <si>
    <t>NOR</t>
  </si>
  <si>
    <t>NPL</t>
  </si>
  <si>
    <t>NRU</t>
  </si>
  <si>
    <t>NZL</t>
  </si>
  <si>
    <t>OMN</t>
  </si>
  <si>
    <t>PAK</t>
  </si>
  <si>
    <t>PAN</t>
  </si>
  <si>
    <t>PCN</t>
  </si>
  <si>
    <t>PER</t>
  </si>
  <si>
    <t>PHL</t>
  </si>
  <si>
    <t>PLW</t>
  </si>
  <si>
    <t>PNG</t>
  </si>
  <si>
    <t>POL</t>
  </si>
  <si>
    <t>PRI</t>
  </si>
  <si>
    <t>PRK</t>
  </si>
  <si>
    <t>PRT</t>
  </si>
  <si>
    <t>PRY</t>
  </si>
  <si>
    <t>PYF</t>
  </si>
  <si>
    <t>QAT</t>
  </si>
  <si>
    <t>REU</t>
  </si>
  <si>
    <t>ROM</t>
  </si>
  <si>
    <t>RUS</t>
  </si>
  <si>
    <t>RWA</t>
  </si>
  <si>
    <t>SAU</t>
  </si>
  <si>
    <t>SDN</t>
  </si>
  <si>
    <t>SEN</t>
  </si>
  <si>
    <t>SGP</t>
  </si>
  <si>
    <t>SGS</t>
  </si>
  <si>
    <t>SHN</t>
  </si>
  <si>
    <t>SJM</t>
  </si>
  <si>
    <t>SLB</t>
  </si>
  <si>
    <t>SLE</t>
  </si>
  <si>
    <t>SLV</t>
  </si>
  <si>
    <t>SMR</t>
  </si>
  <si>
    <t>SOM</t>
  </si>
  <si>
    <t>SPM</t>
  </si>
  <si>
    <t>STP</t>
  </si>
  <si>
    <t>SUR</t>
  </si>
  <si>
    <t>SVK</t>
  </si>
  <si>
    <t>SVN</t>
  </si>
  <si>
    <t>SWE</t>
  </si>
  <si>
    <t>SWZ</t>
  </si>
  <si>
    <t>SYC</t>
  </si>
  <si>
    <t>SYR</t>
  </si>
  <si>
    <t>TCA</t>
  </si>
  <si>
    <t>TCD</t>
  </si>
  <si>
    <t>TGO</t>
  </si>
  <si>
    <t>THA</t>
  </si>
  <si>
    <t>TJK</t>
  </si>
  <si>
    <t>TKL</t>
  </si>
  <si>
    <t>TKM</t>
  </si>
  <si>
    <t>TMP</t>
  </si>
  <si>
    <t>TON</t>
  </si>
  <si>
    <t>TTO</t>
  </si>
  <si>
    <t>TUN</t>
  </si>
  <si>
    <t>TUR</t>
  </si>
  <si>
    <t>TUV</t>
  </si>
  <si>
    <t>TWN</t>
  </si>
  <si>
    <t>TZA</t>
  </si>
  <si>
    <t>UGA</t>
  </si>
  <si>
    <t>UKR</t>
  </si>
  <si>
    <t>UMI</t>
  </si>
  <si>
    <t>URY</t>
  </si>
  <si>
    <t>USA</t>
  </si>
  <si>
    <t>UZB</t>
  </si>
  <si>
    <t>VAT</t>
  </si>
  <si>
    <t>VCT</t>
  </si>
  <si>
    <t>VEN</t>
  </si>
  <si>
    <t>VGB</t>
  </si>
  <si>
    <t>VIR</t>
  </si>
  <si>
    <t>VNM</t>
  </si>
  <si>
    <t>VUT</t>
  </si>
  <si>
    <t>WLF</t>
  </si>
  <si>
    <t>WSM</t>
  </si>
  <si>
    <t>YEM</t>
  </si>
  <si>
    <t>YUG</t>
  </si>
  <si>
    <t>ZAF</t>
  </si>
  <si>
    <t>ZAR</t>
  </si>
  <si>
    <t>ZMB</t>
  </si>
  <si>
    <t>ZWE</t>
  </si>
  <si>
    <t>full name</t>
  </si>
  <si>
    <t>ARUBA</t>
  </si>
  <si>
    <t>ANGOLA</t>
  </si>
  <si>
    <t>ANGUILLA</t>
  </si>
  <si>
    <t>ALBANIA</t>
  </si>
  <si>
    <t>ANDORRA</t>
  </si>
  <si>
    <t>NETHERLANDS ANTILLES</t>
  </si>
  <si>
    <t>UNITED ARAB EMIRATES</t>
  </si>
  <si>
    <t>ARGENTINA</t>
  </si>
  <si>
    <t>ARMENIA</t>
  </si>
  <si>
    <t>AMERICAN SAMOA</t>
  </si>
  <si>
    <t>ANTARCTICA</t>
  </si>
  <si>
    <t>FRENCH SOUTHERN TERRITORIES</t>
  </si>
  <si>
    <t>ANTIGUA AND BARBUDA</t>
  </si>
  <si>
    <t>AUSTRALIA</t>
  </si>
  <si>
    <t>AUSTRIA</t>
  </si>
  <si>
    <t>AZERBAIJAN</t>
  </si>
  <si>
    <t>BURUNDI</t>
  </si>
  <si>
    <t>BELGIUM</t>
  </si>
  <si>
    <t>BENIN</t>
  </si>
  <si>
    <t>BURKINA FASO</t>
  </si>
  <si>
    <t>BANGLADESH</t>
  </si>
  <si>
    <t>BULGARIA</t>
  </si>
  <si>
    <t>BAHRAIN</t>
  </si>
  <si>
    <t>BAHAMAS</t>
  </si>
  <si>
    <t>BOSNIA AND HERZEGOVINA</t>
  </si>
  <si>
    <t>BELARUS</t>
  </si>
  <si>
    <t>BELIZE</t>
  </si>
  <si>
    <t>BERMUDA</t>
  </si>
  <si>
    <t>BOLIVIA</t>
  </si>
  <si>
    <t>BRAZIL</t>
  </si>
  <si>
    <t>BARBADOS</t>
  </si>
  <si>
    <t>BRUNEI DARUSSALAM</t>
  </si>
  <si>
    <t>BHUTAN</t>
  </si>
  <si>
    <t>BOUVET ISLAND</t>
  </si>
  <si>
    <t>BOTSWANA</t>
  </si>
  <si>
    <t>CENTRAL AFRICAN REPUBLIC</t>
  </si>
  <si>
    <t>CANADA</t>
  </si>
  <si>
    <t>COCOS (KEELING) ISLANDS</t>
  </si>
  <si>
    <t>SWITZERLAND</t>
  </si>
  <si>
    <t>CHILE</t>
  </si>
  <si>
    <t>CHINA</t>
  </si>
  <si>
    <t>COTE D'IVOIRE</t>
  </si>
  <si>
    <t>CAMEROON</t>
  </si>
  <si>
    <t>CONGO</t>
  </si>
  <si>
    <t>COOK ISLANDS</t>
  </si>
  <si>
    <t>COLOMBIA</t>
  </si>
  <si>
    <t>COMOROS</t>
  </si>
  <si>
    <t>CAPE VERDE</t>
  </si>
  <si>
    <t>COSTA RICA</t>
  </si>
  <si>
    <t>CUBA</t>
  </si>
  <si>
    <t>CHRISTMAS ISLAND</t>
  </si>
  <si>
    <t>CAYMAN ISLANDS</t>
  </si>
  <si>
    <t>CYPRUS</t>
  </si>
  <si>
    <t>CZECH REPUBLIC</t>
  </si>
  <si>
    <t>GERMANY</t>
  </si>
  <si>
    <t>DJIBOUTI</t>
  </si>
  <si>
    <t>DOMINICA</t>
  </si>
  <si>
    <t>DENMARK</t>
  </si>
  <si>
    <t>DOMINICAN REPUBLIC</t>
  </si>
  <si>
    <t>ALGERIA</t>
  </si>
  <si>
    <t>ECUADOR</t>
  </si>
  <si>
    <t>EGYPT</t>
  </si>
  <si>
    <t>ERITREA</t>
  </si>
  <si>
    <t>WESTERN SAHARA</t>
  </si>
  <si>
    <t>SPAIN</t>
  </si>
  <si>
    <t>ESTONIA</t>
  </si>
  <si>
    <t>ETHIOPIA</t>
  </si>
  <si>
    <t>FINLAND</t>
  </si>
  <si>
    <t>FIJI</t>
  </si>
  <si>
    <t>FALKLAND ISLANDS (MALVINAS)</t>
  </si>
  <si>
    <t>FRANCE</t>
  </si>
  <si>
    <t>FAROE ISLANDS</t>
  </si>
  <si>
    <t>MICRONESIA, FEDERATED STATES OF</t>
  </si>
  <si>
    <t>FRANCE, METROPOLITAN</t>
  </si>
  <si>
    <t>GABON</t>
  </si>
  <si>
    <t>UNITED KINGDOM</t>
  </si>
  <si>
    <t>GEORGIA</t>
  </si>
  <si>
    <t>GHANA</t>
  </si>
  <si>
    <t>GIBRALTAR</t>
  </si>
  <si>
    <t>GUINEA</t>
  </si>
  <si>
    <t>GUADELOUPE</t>
  </si>
  <si>
    <t>GAMBIA</t>
  </si>
  <si>
    <t>GUINEA-BISSAU</t>
  </si>
  <si>
    <t>EQUATORIAL GUINEA</t>
  </si>
  <si>
    <t>GREECE</t>
  </si>
  <si>
    <t>GRENADA</t>
  </si>
  <si>
    <t>GREENLAND</t>
  </si>
  <si>
    <t>GUATEMALA</t>
  </si>
  <si>
    <t>FRENCH GUIANA</t>
  </si>
  <si>
    <t>GUAM</t>
  </si>
  <si>
    <t>GUYANA</t>
  </si>
  <si>
    <t>HONG KONG</t>
  </si>
  <si>
    <t>HEARD AND MC DONALD ISLANDS</t>
  </si>
  <si>
    <t>HONDURAS</t>
  </si>
  <si>
    <t>CROATIA (local name: Hrvatska)</t>
  </si>
  <si>
    <t>HAITI</t>
  </si>
  <si>
    <t>HUNGARY</t>
  </si>
  <si>
    <t>INDONESIA</t>
  </si>
  <si>
    <t>INDIA</t>
  </si>
  <si>
    <t>BRITISH INDIAN OCEAN TERRITORY</t>
  </si>
  <si>
    <t>IRELAND</t>
  </si>
  <si>
    <t>IRAN (ISLAMIC REPUBLIC OF)</t>
  </si>
  <si>
    <t>IRAQ</t>
  </si>
  <si>
    <t>ICELAND</t>
  </si>
  <si>
    <t>ISRAEL</t>
  </si>
  <si>
    <t>ITALY</t>
  </si>
  <si>
    <t>JAMAICA</t>
  </si>
  <si>
    <t>JORDAN</t>
  </si>
  <si>
    <t>JAPAN</t>
  </si>
  <si>
    <t>KAZAKHSTAN</t>
  </si>
  <si>
    <t>KENYA</t>
  </si>
  <si>
    <t>KYRGYZSTAN</t>
  </si>
  <si>
    <t>CAMBODIA</t>
  </si>
  <si>
    <t>KIRIBATI</t>
  </si>
  <si>
    <t>SAINT KITTS AND NEVIS</t>
  </si>
  <si>
    <t>KOREA, REPUBLIC OF</t>
  </si>
  <si>
    <t>KUWAIT</t>
  </si>
  <si>
    <t>LAOS PEOPLE'S DEMOCRATIC REPUBLIC</t>
  </si>
  <si>
    <t>LEBANON</t>
  </si>
  <si>
    <t>LIBERIA</t>
  </si>
  <si>
    <t>LIBYAN ARAB JAMAHIRIYA</t>
  </si>
  <si>
    <t>SAINT LUCIA</t>
  </si>
  <si>
    <t>LIECHTENSTEIN</t>
  </si>
  <si>
    <t>SRI LANKA</t>
  </si>
  <si>
    <t>LESOTHO</t>
  </si>
  <si>
    <t>LITHUANIA</t>
  </si>
  <si>
    <t>LUXEMBOURG</t>
  </si>
  <si>
    <t>LATVIA</t>
  </si>
  <si>
    <t>MACAU</t>
  </si>
  <si>
    <t>MOROCCO</t>
  </si>
  <si>
    <t>MONACO</t>
  </si>
  <si>
    <t>MOLDOVA, REPUBLIC OF</t>
  </si>
  <si>
    <t>MADAGASCAR</t>
  </si>
  <si>
    <t>MALDIVES</t>
  </si>
  <si>
    <t>MEXICO</t>
  </si>
  <si>
    <t>MARSHALL ISLANDS</t>
  </si>
  <si>
    <t>MACEDONIA, THE FORMER YUGOSLAV REPUBLIC OF</t>
  </si>
  <si>
    <t>MALI</t>
  </si>
  <si>
    <t>MALTA</t>
  </si>
  <si>
    <t>MYANMAR</t>
  </si>
  <si>
    <t>MONGOLIA</t>
  </si>
  <si>
    <t>NORTHERN MARIANA ISLANDS</t>
  </si>
  <si>
    <t>MOZAMBIQUE</t>
  </si>
  <si>
    <t>MAURITANIA</t>
  </si>
  <si>
    <t>MONTSERRAT</t>
  </si>
  <si>
    <t>MARTINIQUE</t>
  </si>
  <si>
    <t>MAURITIUS</t>
  </si>
  <si>
    <t>MALAWI</t>
  </si>
  <si>
    <t>MALAYSIA</t>
  </si>
  <si>
    <t>MAYOTTE</t>
  </si>
  <si>
    <t>NAMIBIA</t>
  </si>
  <si>
    <t>NEW CALEDONIA</t>
  </si>
  <si>
    <t>NIGER</t>
  </si>
  <si>
    <t>NORFOLK ISLAND</t>
  </si>
  <si>
    <t>NIGERIA</t>
  </si>
  <si>
    <t>NICARAGUA</t>
  </si>
  <si>
    <t>NIUE</t>
  </si>
  <si>
    <t>NETHERLANDS</t>
  </si>
  <si>
    <t>NORWAY</t>
  </si>
  <si>
    <t>NEPAL</t>
  </si>
  <si>
    <t>NAURU</t>
  </si>
  <si>
    <t>NEW ZEALAND</t>
  </si>
  <si>
    <t>OMAN</t>
  </si>
  <si>
    <t>PAKISTAN</t>
  </si>
  <si>
    <t>PANAMA</t>
  </si>
  <si>
    <t>PITCAIRN</t>
  </si>
  <si>
    <t>PERU</t>
  </si>
  <si>
    <t>PHILIPPINES</t>
  </si>
  <si>
    <t>PALAU</t>
  </si>
  <si>
    <t>PAPUA NEW GUINEA</t>
  </si>
  <si>
    <t>POLAND</t>
  </si>
  <si>
    <t>PUERTO RICO</t>
  </si>
  <si>
    <t>KOREA, DEMOCRATIC PEOPLE'S REPUBLIC OF</t>
  </si>
  <si>
    <t>PORTUGAL</t>
  </si>
  <si>
    <t>PARAGUAY</t>
  </si>
  <si>
    <t>FRENCH POLYNESIA</t>
  </si>
  <si>
    <t>QATAR</t>
  </si>
  <si>
    <t>REUNION</t>
  </si>
  <si>
    <t>ROMANIA</t>
  </si>
  <si>
    <t>RUSSIAN FEDERATION</t>
  </si>
  <si>
    <t>RWANDA</t>
  </si>
  <si>
    <t>SAUDI ARABIA</t>
  </si>
  <si>
    <t>SUDAN</t>
  </si>
  <si>
    <t>SENEGAL</t>
  </si>
  <si>
    <t>SINGAPORE</t>
  </si>
  <si>
    <t>SOUTH GEORGIA AND THE SOUTH SANDWICH ISLANDS</t>
  </si>
  <si>
    <t>ST. HELENA</t>
  </si>
  <si>
    <t>SVALBARD AND JAN MAYEN ISLANDS</t>
  </si>
  <si>
    <t>SOLOMON ISLANDS</t>
  </si>
  <si>
    <t>SIERRA LEONE</t>
  </si>
  <si>
    <t>EL SALVADOR</t>
  </si>
  <si>
    <t>SAN MARINO</t>
  </si>
  <si>
    <t>SOMALIA</t>
  </si>
  <si>
    <t>ST. PIERRE AND MIQUELON</t>
  </si>
  <si>
    <t>SAO TOME AND PRINCIPE</t>
  </si>
  <si>
    <t>SURINAME</t>
  </si>
  <si>
    <t>SLOVAKIA (Slovak Republic)</t>
  </si>
  <si>
    <t>SLOVENIA</t>
  </si>
  <si>
    <t>SWEDEN</t>
  </si>
  <si>
    <t>SWAZILAND</t>
  </si>
  <si>
    <t>SEYCHELLES</t>
  </si>
  <si>
    <t>SYRIAN ARAB REPUBLIC</t>
  </si>
  <si>
    <t>TURKS AND CAICOS ISLANDS</t>
  </si>
  <si>
    <t>CHAD</t>
  </si>
  <si>
    <t>TOGO</t>
  </si>
  <si>
    <t>THAILAND</t>
  </si>
  <si>
    <t>TAJIKISTAN</t>
  </si>
  <si>
    <t>TOKELAU</t>
  </si>
  <si>
    <t>TURKMENISTAN</t>
  </si>
  <si>
    <t>EAST TIMOR</t>
  </si>
  <si>
    <t>TONGA</t>
  </si>
  <si>
    <t>TRINIDAD AND TOBAGO</t>
  </si>
  <si>
    <t>TUNISIA</t>
  </si>
  <si>
    <t>TURKEY</t>
  </si>
  <si>
    <t>TUVALU</t>
  </si>
  <si>
    <t>TAIWAN</t>
  </si>
  <si>
    <t>TANZANIA, UNITED REPUBLIC OF</t>
  </si>
  <si>
    <t>UGANDA</t>
  </si>
  <si>
    <t>UKRAINE</t>
  </si>
  <si>
    <t>UNITED STATES MINOR OUTLYING ISLANDS</t>
  </si>
  <si>
    <t>URUGUAY</t>
  </si>
  <si>
    <t>UNITED STATES</t>
  </si>
  <si>
    <t>UZBEKISTAN</t>
  </si>
  <si>
    <t>VATICAN CITY STATE (HOLY SEE)</t>
  </si>
  <si>
    <t>SAINT VINCENT AND THE GRENADINES</t>
  </si>
  <si>
    <t>VENEZUELA</t>
  </si>
  <si>
    <t>VIRGIN ISLANDS (BRITISH)</t>
  </si>
  <si>
    <t>VIRGIN ISLANDS (U.S.)</t>
  </si>
  <si>
    <t>VIET NAM</t>
  </si>
  <si>
    <t>VANUATU</t>
  </si>
  <si>
    <t>WALLIS AND FUTUNA ISLANDS</t>
  </si>
  <si>
    <t>SAMOA</t>
  </si>
  <si>
    <t>YEMEN</t>
  </si>
  <si>
    <t>YUGOSLAVIA</t>
  </si>
  <si>
    <t>SOUTH AFRICA</t>
  </si>
  <si>
    <t>ZAIRE</t>
  </si>
  <si>
    <t>ZAMBIA</t>
  </si>
  <si>
    <t>ZIMBABWE</t>
  </si>
  <si>
    <t>Declaration Scope (*):</t>
  </si>
  <si>
    <t>Notes</t>
  </si>
  <si>
    <t>Hyperlink to source</t>
  </si>
  <si>
    <t>To ensure all required fields have been populated before submitting to your customers review form for any line items highlighted in red</t>
  </si>
  <si>
    <t>Click here to return to Declaration tab</t>
  </si>
  <si>
    <t>Required fields remaining to be completed</t>
  </si>
  <si>
    <t>Smelter Facility Location: State / Province</t>
  </si>
  <si>
    <t>Authorized Company Representative Name (*):</t>
  </si>
  <si>
    <t>A. Company Level</t>
  </si>
  <si>
    <t>Gold Refiner (smelter)</t>
  </si>
  <si>
    <t>A gold refiner is a metallurgical operation that produces fine gold with a concentration of 99.5% or higher from gold and gold-bearing materials with lower concentrations.</t>
  </si>
  <si>
    <t>Smelter ID</t>
  </si>
  <si>
    <t>Smelter Facility Location: Country</t>
  </si>
  <si>
    <t>Standard Smelter Names</t>
  </si>
  <si>
    <t>Known alias</t>
  </si>
  <si>
    <t>Gannon &amp; Scott</t>
  </si>
  <si>
    <t>HC Starck</t>
  </si>
  <si>
    <t>Ulba</t>
  </si>
  <si>
    <t>Ganzhou Nonferrous Metals Smelting Co Ltd.</t>
  </si>
  <si>
    <t>HC Starck GmbH</t>
  </si>
  <si>
    <t>Wolfram Bergbau und Hütten AG</t>
  </si>
  <si>
    <t>Wolfram Company CJSC</t>
  </si>
  <si>
    <t>Chongyi Zhangyuan Tungsten Co Ltd</t>
  </si>
  <si>
    <t>CV JusTindo</t>
  </si>
  <si>
    <t>Jiangxi Nanshan</t>
  </si>
  <si>
    <t>Novosibirsk</t>
  </si>
  <si>
    <t>PT Fang Di MulTindo</t>
  </si>
  <si>
    <t>Allgemeine Gold- &amp; Silberscheideanstalt</t>
  </si>
  <si>
    <t>Argor Heraeus</t>
  </si>
  <si>
    <t>Aurubis</t>
  </si>
  <si>
    <t>Bangko Sentral ng Pilipinas (Central Bank of the Philippines)</t>
  </si>
  <si>
    <t>Caridad</t>
  </si>
  <si>
    <t>Central Bank of the DPR of Korea</t>
  </si>
  <si>
    <t>Codelco</t>
  </si>
  <si>
    <t>Dowa</t>
  </si>
  <si>
    <t>FSE Novosibirsk Refinery</t>
  </si>
  <si>
    <t>Japan Mint</t>
  </si>
  <si>
    <t>JSC Ekaterinburg Non-Ferrous Metal Processing Plant</t>
  </si>
  <si>
    <t>JSC Uralectromed</t>
  </si>
  <si>
    <t>Kazzinc Ltd</t>
  </si>
  <si>
    <t>LS Nikko</t>
  </si>
  <si>
    <t>Materion</t>
  </si>
  <si>
    <t>Moscow Special Alloys Processing Plant</t>
  </si>
  <si>
    <t>Navoi</t>
  </si>
  <si>
    <t>PAMP SA</t>
  </si>
  <si>
    <t>Perth Mint (Western Australia Mint)</t>
  </si>
  <si>
    <t>Prioksky Plant of Non-Ferrous Metals</t>
  </si>
  <si>
    <t>Rand Refinery Limited</t>
  </si>
  <si>
    <t>Royal Canadian Mint</t>
  </si>
  <si>
    <t>Schone Edelmetaal</t>
  </si>
  <si>
    <t>SEMPSA Joyeria Plateria SA</t>
  </si>
  <si>
    <t>SOE Shyolkovsky Factory of Secondary Precious Metals</t>
  </si>
  <si>
    <t>Solar Applied Materials Technology Corp.</t>
  </si>
  <si>
    <t>Sumitomo</t>
  </si>
  <si>
    <t>Tanaka</t>
  </si>
  <si>
    <t>Toyo Smelter &amp; Refinery</t>
  </si>
  <si>
    <t>Umicore SA</t>
  </si>
  <si>
    <t>VALCAMBI</t>
  </si>
  <si>
    <t>Xstrata</t>
  </si>
  <si>
    <t>Link to "CFS Compliant Smelter List"</t>
  </si>
  <si>
    <t>2) Do the following metals (necessary to the functionality or production of your company's products) originate from the DRC or an adjoining country? (*)</t>
  </si>
  <si>
    <t>２）以下の金属（御社の製品の機能性又は生産に必要なもの）はDRC又は隣接国を原産地としていますか？(*)</t>
  </si>
  <si>
    <t>3) Do the following metals (necessary to the functionality or production of your products) come from a recycler or scrap supplier? (*)</t>
  </si>
  <si>
    <t>３）以下の金属（御社の製品の機能性又は生産に必要なもの）をリサイクル業者又はスクラップサプライヤーから調達していますか？(*)</t>
  </si>
  <si>
    <t>Answer the following questions 1 - 6 based on the declaration scope indicated above</t>
  </si>
  <si>
    <t>4) Have you received completed Conflict Minerals Reporting Templates from all of your suppliers? (*)</t>
  </si>
  <si>
    <t>5) For each of the following metals, have you identified all of the smelters your company and its suppliers use to supply the products included within the declaration scope indicated above? (*)</t>
  </si>
  <si>
    <t>Name of Mine(s) or if recycled or scrap sourced, state recycled or scrap</t>
  </si>
  <si>
    <t>鉱山名を記入。再生材・スクラップを調達した場合はrecycled 又はscrapと記入</t>
  </si>
  <si>
    <t>광산 이름(재활용 또는 스크랩된 광물일 경우 "재활용" 또는 "스크랩" 이라고 명시하시오)</t>
  </si>
  <si>
    <t>Location (Country) of Mine(s) or if recycled or scrap sourced, state recycled or scrap</t>
  </si>
  <si>
    <t>鉱山の所在地（国）を記入。再生材又はスクラップを調達した場合はrecycled 又はscrapと記入</t>
  </si>
  <si>
    <t>광산 위치(국가)(재활용 또는 스크랩된 광물일 경우 "재활용" 또는 "스크랩" 이라고 명시하시오)</t>
  </si>
  <si>
    <t>TERMS AND CONDITIONS</t>
  </si>
  <si>
    <t>The Conflict-Free Smelter Program (“Program”) Compliant Smelter List (the "List") and Program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Electronic Industry Citizenship Coalition, Incorporated, a Delaware non-stock corporation ("EICC"), or of the Global e-Sustainability Initiative, a Belgian international not-for-profit association ("GeSI").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</si>
  <si>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 xml:space="preserve">Neither EICC nor GeSI makes any representations or warranties with respect to the List or any Tool. The List and Tools are provided on an "AS IS" and on an "AS AVAILABLE" basis. EICC and GeSI hereby disclaim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</si>
  <si>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EICC and GeSI renounce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</si>
  <si>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</si>
  <si>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</si>
  <si>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</si>
  <si>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This EICC-GeSI Conflict Minerals Reporting Template (the Template) was created by the Electronic Industry Citizenship Coalition® (EICC®) and the Global e-Sustainability Initiative (GeSI) as a common means for the collection of sourcing information related to “Conflict Minerals”.  Companies in the electronics and all other industries may adopt this Template as an element of their due diligence program to verify the responsible sourcing of materials and to support compliance to new legislation*. This Template is consistent with EICC and GeSI’s related activities including the Conflict Free Smelter (CFS) Program**.</t>
  </si>
  <si>
    <t>1.  Insert your company's Legal Name.  Please do not use abbreviations</t>
  </si>
  <si>
    <t>2.  Select your company’s Declaration Scope. For Scope selections of “Division” or “Category of Products”, provide additional details describing company division or plant, or specific category of product(s) for which this Template is being completed in the “Description of Scope” field.  For Scope selection of Product(s) a link to the worksheet tab for Product List will be displayed.</t>
  </si>
  <si>
    <t>3.  Insert your company’s unique identifier number or code (DUNS number, VAT number, etc)</t>
  </si>
  <si>
    <t>4.  Insert your full company address (street, city, state, country, postal code)</t>
  </si>
  <si>
    <t>7.  Please enter the Date of Completion for this form using the format DD-MMM-YYYY</t>
  </si>
  <si>
    <t>8.  Save the file name as:  companyname-date.xls (date as YYYY-MM-DD)</t>
  </si>
  <si>
    <t>CFS Compliant Smelter List</t>
  </si>
  <si>
    <t>Conflict-Free Smelter Program Compliant Smelter List is a list of smelters which have been independently audited and determined to be compliant to a CFS protocol. The list and protocols can be found here: (http://www.conflictfreesmelter.org/)</t>
  </si>
  <si>
    <t>The Conflict-Free Smelter (CFS) Program is a program developed by EICC and GeSI to enhance company capability to verify the responsible sourcing of metals. Further details of the CFS Program can be found here: (http://www.conflictfreesmelter.org/)</t>
  </si>
  <si>
    <t>Declaration Scope</t>
  </si>
  <si>
    <t>For purposes of this template, the Scope describes the applicability of the information provided by the reporting company.  The scope may encompass the entirety of a company’s services and/or products, or at a company’s discretion, the template may be used to address the company’s specific Division, Category of Products, or Product(s).</t>
  </si>
  <si>
    <t>Division</t>
  </si>
  <si>
    <t>A division is a defined unit of a business which performs a specific service or produces a specific category of products.</t>
  </si>
  <si>
    <t>2010 United States legislation, Dodd-Frank Wall Street Reform and Consumer Protection Act, Section 1502 (“Dodd-Frank”) (http://www.sec.gov/about/laws/wallstreetreform-cpa.pdf)</t>
  </si>
  <si>
    <t>Is defined to mean the 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</si>
  <si>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Product</t>
  </si>
  <si>
    <t>A company’s Product or Finished good is a material or item which has completed the final stage of manufacturing and/or processing and is available for distribution or sale to customers.</t>
  </si>
  <si>
    <t>Product Category</t>
  </si>
  <si>
    <t>A group of products which can be described by an industry recognized generic term (ex. capacitors).</t>
  </si>
  <si>
    <t>A smelter is a company that procures and processes mineral ore, slag and / or recycled materials and scrap into refined metal or metal containing intermediate products.  The output can be pure (99.5% or greater) metals, powders, ingots, bars, grains, oxides or salts.</t>
  </si>
  <si>
    <t>A tantalum smelter is a company which converts tantalum (Ta) containing ores, slags, powder or scrap into Ta containing products (such as Ta powders, Ta components, Ta oxides, alloys, wires, sintered bar or similar final products) or intermediate products (such as KTaF(also known as KSalt), Ta hydroxides and Ta unrefined powders, synthetic ores and other Ta digestion materials).</t>
  </si>
  <si>
    <t>A tin smelter is referred to as companies treating tin containing ore concentrates in order to produce crude or fully refined tin (≥99.85% pure). Secondary smelters are companies which treat secondary materials for the production of crude or fully refined tin. Refiners are companies that treat crude tin or suitable secondary materials to produce fully refined tin. Tin smelters may be one of, or a combination of the above.</t>
  </si>
  <si>
    <t>Tungsten Smelter</t>
  </si>
  <si>
    <t xml:space="preserve">A tungsten (W) refiner is defined as a company converting W ore (wolframite and scheelite), W concentrates, or W-bearing secondary material for conversion to tungsten containing intermediates such as Ammonium Para-Tungstate (APT), Ammonium Meta-Tungstate (AMT), ferrotungsten, and tungsten oxides.  APT production is the typical identifying capability of a tungsten smelter.  </t>
  </si>
  <si>
    <t>© 2011 Electronic Industry Citizenship Coalition, Incorporated and Global e-Sustainability Initiative. All rights reserved.</t>
  </si>
  <si>
    <t>6) Have all of the smelters used by your company and its suppliers been validated as compliant in accordance with the Conflict-Free Smelter (CFS) Program and listed on the Compliant Smelter List for the following metals? (*)</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</si>
  <si>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J.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</si>
  <si>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Instructions for completing the Smelter List Tab.
Provide answers in ENGLISH only</t>
  </si>
  <si>
    <t>Instructions for completing the six Due Diligence Questions (rows 21 - 51).
Provide answers in ENGLISH only</t>
  </si>
  <si>
    <t>These six questions define the usage, origination and sourcing identification for each of the metals. Responses to these questions shall represent the ‘Declaration Scope’ selected in the company information section.</t>
  </si>
  <si>
    <t>For each of the six required questions, provide an answer for each metal using the pull down menu selections.</t>
  </si>
  <si>
    <t>1. If the answer provided for any metal listed is “No”, all remaining fields within this section will be highlighted black, indicating that no further responses are required and your declaration is considered complete.</t>
  </si>
  <si>
    <t>If the answer provided for any metal listed is “Yes”, responses are required for Questions 2 through 6, as indicated by the yellow highlighted fields.</t>
  </si>
  <si>
    <t>2 and 3. For each metal, select the appropriate response regarding its origination.</t>
  </si>
  <si>
    <t>4. For each metal, select the appropriate response best representing the status of your supplier data collection activities.</t>
  </si>
  <si>
    <t>5. For each metal, select the appropriate response best representing the status of your smelter identification efforts.</t>
  </si>
  <si>
    <t>6. For each metal, select the appropriate response based on a comparison of the smelters in your supply chain to the published CFS Compliant Smelter List.</t>
  </si>
  <si>
    <t>Refer to the link above the comment section for verifying smelter status.</t>
  </si>
  <si>
    <t>Provide comments in the Comment sections as required to clarify your responses.</t>
  </si>
  <si>
    <t>Ningxia Orient Tantalum Industry Co., Ltd.</t>
  </si>
  <si>
    <t>Zhuzhou Cement Carbide</t>
  </si>
  <si>
    <t>AGR Matthey</t>
  </si>
  <si>
    <t>Global Advanced Metals</t>
  </si>
  <si>
    <t>Cabot,Cabot Corporation,Cabot Supermetals</t>
  </si>
  <si>
    <t>Thaisarco</t>
  </si>
  <si>
    <t>Yunnan Tin Company Limited</t>
  </si>
  <si>
    <t>PT Tambang Timah</t>
  </si>
  <si>
    <t>PT Timah</t>
  </si>
  <si>
    <t>F&amp;X Electro-Materials Limited</t>
  </si>
  <si>
    <t>Mineração Taboca S.A.</t>
  </si>
  <si>
    <t>Minsur</t>
  </si>
  <si>
    <t>Johnson Matthey Inc</t>
  </si>
  <si>
    <t>Return to declaration tab</t>
  </si>
  <si>
    <t>Company Information</t>
  </si>
  <si>
    <t>Answer the Following Questions at a Company Level</t>
  </si>
  <si>
    <t>Question</t>
  </si>
  <si>
    <t>B. Division Level [Specify in 'Description of scope']</t>
  </si>
  <si>
    <t>C. Product Category Level [Specify in 'Description of scope']</t>
  </si>
  <si>
    <t>Heimerle + Meule GmbH</t>
  </si>
  <si>
    <t>1 of 8</t>
  </si>
  <si>
    <t>Gejiu Non-ferrous</t>
  </si>
  <si>
    <t xml:space="preserve">EICC Extractives 网址：（www.eicc.info/ extractives.htm）
培训，要求模板，常见问题，无冲突冶炼厂（CFS）清单 
</t>
  </si>
  <si>
    <t>EICC 紛争鉱物に関するウェブサイト：(www.eicc.info/extractives.htm)
トレーニング、要請テンプレート、良くある質問（FAQ）、コンフリクトフリー製錬業者（CFS)リスト</t>
  </si>
  <si>
    <t>Extraits du site Internet : (www.eicc.info/extractives.htm) 
Formation, modèles, FAQs, liste des Conflict-Free Smelters (CFS - fonderies certifiant l’origine et la traçabilité des métaux provenant de zones de conflit ou à haut risque)</t>
  </si>
  <si>
    <t>EICC Minérios website:  (www.eicc.info/extractives.htm)
treinamento, solicitação de modelos, Perguntas Frequentes (FAQ´s, Lista de Fundições Livre de Conflitos de Minerais  (FLC)</t>
  </si>
  <si>
    <t>소개</t>
  </si>
  <si>
    <t>Introdução</t>
  </si>
  <si>
    <t>Einführung</t>
  </si>
  <si>
    <t>此EICC-GeSI冲突矿产报告模板是由电子行业公民联盟(EICC)及全球电子可持续发展倡议组织（GeSI）所制定的,以便作为收集有关“冲突矿产“采购信息的通用工具。公司可以采用该模板作为他们尽职调查程序的一个元素，用来验证在采购材料的职责和支持遵守新法例规。此模板与EICC及GeSI的相关活动是一致的，当中包括无冲突冶炼厂计划。</t>
  </si>
  <si>
    <t>EICC-GeSI紛争鉱物報告テンプレートは、「紛争鉱物」に関する調達情報収集の共通ツールとして Electronic Industry Citizenship Coalition®（EICC®）及び Global e-Sustainability Initiative（GeSI）が作成しました。電子産業界を始めすべての産業界の各企業は、責任のある資材調達方法を検証し、新しい法律※への準拠をサポートする、デューデリジェンス・プログラムの一部として、このテンプレートを採用することができます。このテンプレートはコンフリクトフリー製錬業者（CFS）プログラム※※を含むEICC及びGeSIの関連活動に沿ったものとなっています。</t>
  </si>
  <si>
    <t xml:space="preserve">Ce formulaire de rapport sur les minerais de conflit a été créé par l’Electronic Industry Citizenship Coalition (EICC®) et le Global e-Sustainability Initiative (GeSI) comme un moyen commun pour collecter des informations sur l’approvisionnement en métaux et minerais provenant des zones de conflit ou à haut risque.
Ce rapport peut être utilisé par les entreprises spécialisées dans l'électronique ou dans toute autre industrie comme un élément de leur programme de due diligence (Devoir de diligence) afin de vérifier l’approvisionnement responsable en matériaux et de supporter l’obligation de conformité avec la nouvelle législation en vigueur*.  Ce modèle est en adéquation avec les activités de l’EICC et le GeSI liées à la provenance des métaux et minerais de zones de conflit ou à haut risque, y compris le programme CFS**. 
</t>
  </si>
  <si>
    <t>기업 정보 입력 안내서(8~18줄).
답변은 반드시 영어로 기입해야 합니다.</t>
  </si>
  <si>
    <t xml:space="preserve">     注：（※）のある欄は回答必須項目です。</t>
  </si>
  <si>
    <t>*표는 반드시 입력하여야 합니다.</t>
  </si>
  <si>
    <t xml:space="preserve">Nota: Campos sinalizados com *, são campos mandatórios de ser preenchidos. </t>
  </si>
  <si>
    <t>1. 输入贵公司的法定名称。请不要使用缩写</t>
  </si>
  <si>
    <t>1.  御社の正式名称を記入してください。省略形は使わないでください。</t>
  </si>
  <si>
    <t>1.  귀사의 법적인 공식 명칭을 기입하시오. 축약된 명칭을 기입하면 안됩니다.</t>
  </si>
  <si>
    <t xml:space="preserve">1. Insira o nome da organização (Nome de Pessoa Jurídica e não Nome Fantasia). Por favor, não use abreviações. </t>
  </si>
  <si>
    <t xml:space="preserve">2.选择贵公司的申报范围。如果范围的选择是“分部申报” 或   “产品类别申报” ， 那么必须在此模板的“范围描述”栏位内提供额外的细节以说明公司部门或工厂，或特定产品的类别。如果选项为产品范围申报，将有一个产品清单工作表的链接被显示出来。
</t>
  </si>
  <si>
    <t>御社の申告の範囲を選択してください。「部門」や「製品カテゴリー」の範囲を選択した場合は、このテンプレートの申告対象となる社内部門や工場、もしくは具体的な製品カテゴリーに関する詳細な説明を次の「範囲の説明」の欄に記入してください。範囲の選択で「製品」を選択すると、「範囲の説明」欄に製品リストのワークシートタブへのリンクが表示されます。</t>
  </si>
  <si>
    <t>2. 귀사 문서의 선언 범위를 선택하시오.  B나 C를 선택할 경우, 해당되는 "계열회사나 부서 " 또는 "제품 범주"를  "선언범위 설명"란에 자세히 기입하시오. 제품 목록 선택 시, 제품 목록 worksheet tab 링크가 표시될 것입니다.</t>
  </si>
  <si>
    <t>2. Sélectionner le périmètre de Déclaration de votre entreprise. Pour les sélections "Division" ou "Catégorie de Produits", merci de fournir des détails supplémentaires décrivant la division ou l'usine, ou la catégorie spécifique de produits pour laquelle ce formulaire est complété dans le champ "Description du Périmètre"</t>
  </si>
  <si>
    <t xml:space="preserve">3. 输入您公司独特的识别号码或企业代码 (DUNS 号, VAT号， etc) </t>
  </si>
  <si>
    <t>3.  御社社固有の識別番号又はコードを記入してください（DUNSナンバー、VATナンバー等）。</t>
  </si>
  <si>
    <t>3.  귀사의 고유한 번호나 코드를 기입하십시오. (DUNS #, VAT # 등)</t>
  </si>
  <si>
    <t>3. Inscrire ici le Numéro ou Code Unique d’Identification de votre entreprise (numéro DUNS, numéro TVA, etc…)</t>
  </si>
  <si>
    <t>3. Insira o número de identificação de sua organização (CNPJ, Inscrição Municipal, etc.)</t>
  </si>
  <si>
    <t>4. 输入您公司完整的地址（街道，地区，城市，国家，邮区编号）</t>
  </si>
  <si>
    <t>4.  御社の住所を省略せずに記入してください（番地、市、州/都道府県、国、郵便番号） 。</t>
  </si>
  <si>
    <t>4.  귀사의 주소를 기입하십시오. (시, 구, 동, 우편번호 등)</t>
  </si>
  <si>
    <t>4. Inscrire ici l’adresse complète de votre entreprise (rue, ville, État, pays, code postal,…)</t>
  </si>
  <si>
    <t xml:space="preserve">4. Insira o endereço completo de sua organização (avenida/rua, cidade, país, código postal. </t>
  </si>
  <si>
    <t>4. Geben sie ihre komplette Firmenadresse (Strasse, Stadt, Bundesland, Land, Postleitzahl) ein.</t>
  </si>
  <si>
    <t>5. 请列出负责确保此模板资料准确性的公司授权管理代表</t>
  </si>
  <si>
    <t>5.  이 템플릿에 기입되는 정보의 정확도를 책임질 수 있는 담당직원 성명을 기입하십시오.</t>
  </si>
  <si>
    <t xml:space="preserve">5. Por favor, identificar o representante da empresa responsável pela acuracidade dos dados neste formulário.  </t>
  </si>
  <si>
    <t xml:space="preserve">5. Bitte geben sie den bevollmächtigten Geschäftsleitungsvertreter, der für die Richtigkeit der eingegeben Daten in diesem Arbeitsblatt verantwortlich ist, ein. </t>
  </si>
  <si>
    <t>7.请使用日-月-年的格式，输入此模板的完成日期</t>
  </si>
  <si>
    <t>7.このテンプレートの作成日をDD-MMM-YYYY（例: 01-JAN-2012）の形式で記入してください。</t>
  </si>
  <si>
    <t>7.  이 템플릿 작성을 완료한 날짜를 기입하십시오. 날짜는 DD-MMM-YYYY (예: 12-Jul-2012)</t>
  </si>
  <si>
    <t>7. Merci de préciser la date à laquelle vous avez complété ce rapport en utilisant le format suivant JJ-MM-AAAA</t>
  </si>
  <si>
    <t>7. Por favor, entre com os dados de finalização de preenchimento deste formulário com o formato DD-MM-AAAA</t>
  </si>
  <si>
    <t>8. 文件存档的命名方式为：公司名称-日期.xls （日期格式为年-月-日）</t>
  </si>
  <si>
    <t>8.ファイル名を「会社名-日付.xls」として保存します（日付はYYYY-MM-DDで記述）。</t>
  </si>
  <si>
    <t>8.  파일 저장 방법 : 기업명_날짜.xls (날짜는 YYYY-MM-DD, 예: 2012-08-01)</t>
  </si>
  <si>
    <t>8. Merci de sauvegarder le rapport sous la convention nominale suivante : nomdelentreprise-date.xls (date au format AAAA-MM-JJ)</t>
  </si>
  <si>
    <t>8. Salve o arquivo como: nomedaempresa-data.xls (data como AAAA-MM-DD)</t>
  </si>
  <si>
    <t>6道尽职调查问题的填写说明（第21-51行）。只限英文作答</t>
  </si>
  <si>
    <t>6つのデューデリジェンスに関する質問（21～51行）に対する解説
回答は英語（半角）で入力してください。</t>
  </si>
  <si>
    <t>기업 정보 입력 안내서(21-51줄).
답변은 반드시 영어로 기입해야 합니다.</t>
  </si>
  <si>
    <t>这6道问题包括每种金属的使用定义，起源和采购鉴定。这些问题的答复将依据在公司资料部份里所选择的”申报范围”。</t>
  </si>
  <si>
    <t xml:space="preserve"> これらの6つの質問は各金属に関する使用法、原産地、調達先を明確にするものです。これらの質問への回答は、企業情報に関するセクションで選択した「申告範囲」が対象となります。</t>
  </si>
  <si>
    <t>다음의 여섯 가지 질문은 각 광물의 사용처, 원산지, 구매 정보를 규정합니다. 이에 대한 답변은 " 선언 범위" 항목에서 선택한 선언 범위에 대한 것입니다.</t>
  </si>
  <si>
    <t xml:space="preserve">Estas seis questões definem o uso, origem e identificam a fonte para um dos metais. Respostas para estas questões devem representar a "Declaração de Escopo" selecionada na sessão de informação da empresa. </t>
  </si>
  <si>
    <t>在6道问题里的每一道问题都必须分别针对每种金属来作答。答案可从下拉菜单里选择</t>
  </si>
  <si>
    <t>6つの質問では、各金属それぞれについてドロップダウンメニューから答えを選択してください。</t>
  </si>
  <si>
    <t>질문 여섯 개 각각에 대해, 드랍다운 메뉴를 이용하여 답변을 선택하시오.</t>
  </si>
  <si>
    <t>Pour chacune des six questions, merci de fournir une réponse pour chacun des métaux en utilisant le menu déroulant.</t>
  </si>
  <si>
    <t>Para cada uma das seis questões requeridas, favor fornecer uma respostas para cada minério utlizando a lista de seleção fornecida.</t>
  </si>
  <si>
    <t>1.如果任何列出金属的答案为“不是”，那么在本节中该金属所剩余的栏位将显示黑色，表示不需要进一步的作答。此申报就被认为已经完成了。</t>
  </si>
  <si>
    <t>1.質問対象の金属に対する答えが全て「いいえ」の場合、このセクションの残りの回答欄は黒く塗りつぶされます。それ以降の質問に回答する必要はなく、御社の申告は終了したとみなされます。</t>
  </si>
  <si>
    <t>1. 광물에 대해 주어진 답변이 "No"일 경우, 추가 답변이 필요치 않고 완료된 것으로 간주되어 항목 내의 다른 란들은 흑색으로 변합니다.</t>
  </si>
  <si>
    <t>1. Se a resposta dada para quaisquer do minérios for "Não", todos os campos nessa seção permanecerão destacados em preto, indicando que não é requerida mais informações e sua declaração foi considerada completa.</t>
  </si>
  <si>
    <t>如果任何列出金属的答案为“是”，那么必须完成问题2到6的作答，而该栏位将显示黄色。</t>
  </si>
  <si>
    <t>質問対象の金属に対する答えが「はい」だった場合、問2～6に回答する必要があります。回答欄は黄色く表示されます。</t>
  </si>
  <si>
    <t>광물에 대해 주어진 답변 "Yes=예" 일 경우, 노란색으로 표시된 2~6번에 해당하는 질문에 대한 답변이 필요합니다.</t>
  </si>
  <si>
    <t>Si la réponse fournie pour l'un des métaux est "Oui", des réponses sont requises aux questions 2 à 6, comme indiqué par les champs surlignés en jaune.</t>
  </si>
  <si>
    <t>B. Merci de répondre par "Oui" ou par "Non". Fournir le lien vers le site Internet dans la section Commentaires</t>
  </si>
  <si>
    <t xml:space="preserve">B. Por favor, responda "Sim" ou "Não". Se "Sim", por favor, forneça o link na seção de comentários. </t>
  </si>
  <si>
    <t>C. 请回答是(Yes)或不是(No)。如有意见，请提供。“DRC无冲突" 被美国多德•弗兰克华尔街改革与消费者保护法案定义为 ”不含有冲突矿产的产品，以确保企业不直接或间接融资给刚果民主共和国或相邻国家的武装部队。“</t>
  </si>
  <si>
    <t>C.  「はい」又は「いいえ」でお答えください。必要に応じてコメントを記入してください。米国金融規制改革及び消費者保護法では、「DRCコンフリクトフリー」とは、「コンゴ民主共和国又は隣接国の武装グループに直接又は間接的に資金提供又は利益供与する紛争鉱物を含まない製品」と定義されています。</t>
  </si>
  <si>
    <t xml:space="preserve">C.  "Yes=예" 또는 "No=아니오"로 답하시오.. 추가 답변이 필요한 경우 작성하시오. 미국 도드프랭크 금융개혁 및 소비자 보호를 위한 법률에서는 "DRC Conflict Free"는  "콩고민주공화국이나 인접국가의 무장단체에게 직접 또는 간접적인 이익을 제공한 광물을 사용하지 않은 제품"이라고 정의합니다.  </t>
  </si>
  <si>
    <t xml:space="preserve">C. Por favor, responda "Sim" ou "Não". Forneça comentários se necessário. "A RDC Livre de Conflitos" é definida pela Reforma de Wall Street e Decreto de Proteção ao Consumidor, Dodd-Frank dos EUA, como: "produtos que não contêm minérios de conflito que direta ou indiretamente financiam, ou beneficiam grupos armados na republica Democrática do Congo ou países adjacentes a este". </t>
  </si>
  <si>
    <t>D.请回答是(Yes)或不是(No)。无冲突冶炼厂(CFS)清单是一份已被验证为符合无冲突冶炼厂计划的矿物冶炼厂和精炼厂名单。对于目前的名单和有关计划的详情，请到这个网站查询www.conflictfreesmelter.org。如有意见，请提供。</t>
  </si>
  <si>
    <t>D.「はい」又は「いいえ」でお答えください。コンフリクトフリー製錬業者（CFS）リストはCFSプログラムへの適合が確認されている製錬業者及び精製業者のリストです。現時点のリスト、及びプログラムに関する詳しい情報についてはwww.conflictfreesmelter.orgを参照してください。必要に応じてコメントを記入してください。</t>
  </si>
  <si>
    <t xml:space="preserve">D. Por favor, responda "Sim" ou "Não". A Lista de Fundições Livres de Conflito (FLC) é uma lista de funcições de minérios e refinarias que foram validadas para estarem em conformidade com o Programa de FLC. Para a lista atual e mais informações acerca do Programa, por favor, acesse: www.conflictfreesmelter.org. Forneça comentários, se necessário. </t>
  </si>
  <si>
    <t>E. 请回答是(Yes)或不是(No)。 尽职调查措施的例子可能包括 : 与供应商沟通并把您对供应商在无冲突矿物供应链上的期望尽可能纳入合同内； 在供应链中识别和评估风险；设计和实施一套策略，以应对所确定的风险；验证您的直接供应商是否遵守刚果民主共和国无冲突政策，等等。这些尽职调查措施的例子是与那些包括在国际公认的OECD指南的指引是一致的。</t>
  </si>
  <si>
    <t>E.  「はい」又は「いいえ」でお答えください。デューデリジェンス対策の例としては、コンフリクトフリーの鉱物サプライチェーンについてサプライヤーに御社の期待を伝え（可能な場合には）契約に盛り込む、サプライチェーンのリスクを特定し、査定する、特定されたリスクに対応する戦略を策定および実行する、一次サプライヤーがDRCコンフリクトフリーに対する方針に準拠しているか検証する等が挙げられます。これらのデューデリジェンス対策の例は、国際的に認められたOECDガイダンス内のガイドラインと合致するものです。</t>
  </si>
  <si>
    <t>F. 请回答是(Yes)或不是(No)。如不是(No)，请说明您要求了您的供应商完成什么文件？（例如，合格认证书，海关文件等等）</t>
  </si>
  <si>
    <t>F.  「はい」又は「いいえ」でお答えください。「いいえ」の場合は、何をサプライヤーに記入するように要請しているかご説明ください。 （例：準拠証明書、税関申告書等）</t>
  </si>
  <si>
    <t>F. Merci de répondre par "Oui" ou par "Non". Si "Non", merci de décrire la requête que vous soumettez a vos fournisseurs (ex : certificat de conformité, formulaire de douane, etc.)</t>
  </si>
  <si>
    <t xml:space="preserve">F. Por favor, responda "Sim" ou "Não". Se "Não", por favor,descreva o que sua empresa requer dos forncedores para completar a informação (ex.: certificado de conformidade, formulários costumizado, etc.). </t>
  </si>
  <si>
    <t>G. 请回答是(Yes)或不是(No)。如有意见，请提供。</t>
  </si>
  <si>
    <t>G. 「はい」又は「いいえ」でお答えください。必要に応じてコメントを記入してください。</t>
  </si>
  <si>
    <t xml:space="preserve">G.  "Yes=예" 또는 "No=아니오"로 답하시오. 추가 답변이 필요할 경우 작성하시오. </t>
  </si>
  <si>
    <t>G. Merci de répondre par "Oui" ou par "Non". Commenter si nécessaire</t>
  </si>
  <si>
    <t xml:space="preserve">F. Por favor, responda "Sim" ou "Não". Favor fornecer comenta´rio se necessário. </t>
  </si>
  <si>
    <t>H.请选择最好的回答，以表明贵公司是否有验证以及如何验证您的供应商所给的答复。 “第三方审核”是指由独立的第三方公司对您的供应商进行现场审核。 “仅文件审查“是指由独立的第三方公司或贵司人员来审核供应商所提交的纪录和文件。
“内部审核“是指由贵公司人员对您的供应商进行现场审核。</t>
  </si>
  <si>
    <t>H.御社がサプライヤーから得た回答を検証しているか、またどのように検証しているかを選択してください。回答の際は、以下の定義を参照してください。
「第三者監査」とは、独立第三者機関が実施するサプライヤーの現地監査を意味します。
「書類審査のみ」とは、独立第三者及び御社の社員、又はそのいずれかが実施する、サプライヤーが提出した記録及び文書の監査を意味します。
「内部監査」とは、御社の社員が実施する、サプライヤーの現地監査を意味します。</t>
  </si>
  <si>
    <t xml:space="preserve">H.  귀사가 협력사가 제출한 답변의 사실 여부를 확인하는 경우, 어떻게 확인하는지 작성하시오. "제3자 검증"은 귀사가 독립적인 제3자 검증 기관으로하여금 협력사 사업장 검증을 하는 것을 말합니다. "서류 검토"는 독립적인 제3자 검증 기관이나 귀사의 임직원이 협력사가 제출한 자료와 서류를 검증하는 것을 말합니다. "내부 검증"은 귀사의 임직원이 협력사사업장 검증을 하는 것을 말합니다. </t>
  </si>
  <si>
    <t>H. Merci de choisir la réponse décrivant au mieux la facon dont votre entreprise vérifie les réponses des fournisseurs. Merci de vous référer aux définitions suivantes pour répondre:
"Audit par tierce partie" comprend les audits réalisés sur les sites de vos fournisseurs par une tierce partie indépendante
"Revue de documentation uniquement" signifie la revue des documents fournis par vos fournisseurs menée par une tierce partie independante ou par le personnel de votre entreprise
"Audit Interne" fait référence aux audits sur les sites de fournisseurs menés par du personnel de votre entreprise</t>
  </si>
  <si>
    <t xml:space="preserve">H. Favor seleciona a repsosta que melhor indica se e como sua organização verifica as repostas fornecidas por seus fornecedores. Por favor, refira-se às seguintes definições quando estiver respondendo: 
"3rd party audit" refere-se às auditorias que seus fornecedores conduziram por terceira aprte independente".
"Apenas Análise Docuemntal" - refere´se à análise de documentos e registros submetidos por fornecedor por terceira parte independente e, ou, por profissionais da organização."
"Internal Audit" - refere-se às auditorias em fornecedores conduzidas por profissionais de sua organização.  </t>
  </si>
  <si>
    <t>I. 请回答是(Yes)或不是(No)。请说明您如何管理您的纠正措施流程。</t>
  </si>
  <si>
    <t>I.  「はい」又は「いいえ」でお答えください。「はい」の場合、是正措置プロセスをどのように管理しているかをご説明ください。</t>
  </si>
  <si>
    <t>I.   "Yes=예" 또는 "No=아니오"로 답하시오. "Yes=예"라고 답한 경우, 개선 조치 프로세스를 어떻게 관리하고 있는지 작성하시오.</t>
  </si>
  <si>
    <t>I. Merci de répondre par "Oui" ou par "Non". Si "Oui", merci de décrire la facon dont vous gérez votre processus d'actions correctives.</t>
  </si>
  <si>
    <t>B. Por favor, responda "Sim" ou "Não". Se "Sim", por favor, descreva como é o processo de gestão de ações corretivas.</t>
  </si>
  <si>
    <t xml:space="preserve">J.请回答是(Yes)或不是(No)。美国证券交易委员会的冲突矿产披露要求适用于遵循美国证券交易法下的美国证券交易所上市公司。欲了解更多信息，请参阅www.sec.gov。
</t>
  </si>
  <si>
    <t>J.「はい」又は「いいえ」でお答えください。米国証券取引委員会の開示規定は、米国証券取引所法の対象となる米国で株式などの証券が取引される企業に適用されます。詳しい情報については、www.sec.gov.を参照してください。</t>
  </si>
  <si>
    <t>J. Merci de répondre par "Oui" ou par "Non". L’obligation de divulgation de la SEC s’applique aux entreprises côtées en bourse aux Etats-Unis qui sont sujettes à l’US Securities Exchange Act. Pour plus d'informations, merci de vous reportez à www.sec.gov</t>
  </si>
  <si>
    <t xml:space="preserve">F. Por favor, responda "Sim" ou "Não". Os requisitos de divulgação de minerais de conflito da SEC - EUA aplica-se às organizações americanas de capital aberto que estão sujeitas ao Decreto Securities Exchange dos Estados Unidos da América. Para mais informações acesse: www.sec.gov. </t>
  </si>
  <si>
    <t>冶炼厂名单标签的填写说明。只限英文作答</t>
  </si>
  <si>
    <t>製錬業者リスト・タブの記入に関する解説
回答は英語（半角）で入力してください。</t>
  </si>
  <si>
    <t>제련소 리스트 답변 안내서. 
답변은 반드시 영어로 기입해야 합니다.</t>
  </si>
  <si>
    <t>Instructions pour compléter la liste des fonderies
Merci de répondre en anglais uniquement</t>
  </si>
  <si>
    <t xml:space="preserve">Instruções para completar a Lista de Fundições.
Favor adicionar comentários somente and INGLÊS. </t>
  </si>
  <si>
    <t>注：（※）のある欄は必須項目です。</t>
  </si>
  <si>
    <t xml:space="preserve">주의 : *별표가 있는 항목은 반드시 기입해야 합니다. </t>
  </si>
  <si>
    <t>Remarque: Les colonnes avec un astérisque (*) marquent des champs obligatoires</t>
  </si>
  <si>
    <t>Nota: Colunas com (*) são campos mandatórios a serem preenchidos.</t>
  </si>
  <si>
    <t>1. 金属（*）- 用下拉菜单，选择该冶炼厂所提炼的金属</t>
  </si>
  <si>
    <t>1.  金属（※）　ドロップダウンメニューを使用して、製錬業者情報を入力する該当金属を選択してください。</t>
  </si>
  <si>
    <t>1. 금속(*) - 드랍다운 메뉴를 이용하여 제련소 정보를 입력하려는 금속을 선택하시오.</t>
  </si>
  <si>
    <t>1. Métal (*) – Utiliser la liste déroulante pour sélectionner le métal pour lequel vous entrez l’information</t>
  </si>
  <si>
    <t>1. Metal (*) - Utilize a lista do menu para selecionar o metal para o qual serão adicionadas informações acerca de fundições.</t>
  </si>
  <si>
    <t xml:space="preserve">条款及细则
当有任何分歧时，英文版本的冲突矿产报告模板将被视为管控版本。 </t>
  </si>
  <si>
    <t>利用規約</t>
  </si>
  <si>
    <t>Conditions Générales
Dans l'éventualite d'un conflit, la Version anglaise de ce modèle de rapport sur les minerais de conflit est considérée comme la version de contrôle</t>
  </si>
  <si>
    <t>TERMOS E CONDIÇÕES</t>
  </si>
  <si>
    <t>Allgemeine Geschäftsbedingungen (AGB)</t>
  </si>
  <si>
    <t>无冲突冶炼厂计划（“计划”），合格的冶炼厂清单（“清单”）及计划模板和工具，这包括但不限于，冲突矿产报告模板（统称为“工具”），所提供的一切信息，仅供参考之用，并以其上载日期为准。在清单或工具中，如有任何不准确或遗漏的信息，这不是电子产业公民联盟，特拉华州的非股份公司（EICC），或全球电子可持续性倡议，一家比利时国际非营利协会（GeSI）的责任。是否使用和/或如何使用清单上的全部资料或部分资料或使用任何工具，用户拥有唯一及绝对的决定权​​。使用名单或任何工具之前，您应该向自己的法律顾问征询意见。清单或工具中没有任何一部份会构成法律咨询。使用清单或任何工具，都是自愿性的。</t>
  </si>
  <si>
    <t>コンフリクトフリー製錬業者プログラム（以下「プログラム」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電子業界CSRアライアンス（以下「EICC」といいます）も、ベルギーの国際的な非営利組織であるグローバル・eサステナビリティ・イニシアティブ（以下「GeSI」といいます）も、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</si>
  <si>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O Programa de Fundições Livres de Conflitos ("Programa") e a Lista de Fundições em Conformidade (a "Lista"), assim como modelos de programas e ferramentas, incluindo,e não se limitando, aos relatório de Minerais de Conflito ( "Ferramentas" coletivas), incluindo, também não se limitando, todas as informações nele previstos, são fornecidos apenas para fins informativos e estão atualizados até a data ali apresentada. Qualquer imprecisão ou omissão na lista ou em qualquer outra ferramenta não é da responsabilidade da Coalizão Indústria Eletrônica para Cidadania,Incorporada, uma organização privada de Delaware e capital fechado ("EIC"), ou da Iniciativa Global e-Sustainability, organização internacional belga de associação sem fins lucrativos ("GeSI"). O que define o conhecimento e/ou como usar toda, ou qualquer parte da lista, ou qualquer ferramenta é feita exclusivamente por meio do critério absoluto do Usuário. Antes de usar a lista ou qualquer outra ferramenta, você deve revisá-la com o seu próprio departamento jurídico. Nenhuma parte da lista ou qualquer outra ferramenta constitui aconselhamento jurídico. Uso da lista ou qualquer outra ferramenta é voluntária.</t>
  </si>
  <si>
    <t xml:space="preserve">EICC或GeSI皆不会为名单或任何工具作任何的申述或保证。名单和工具是依据“原样”和“现有”来提供。EICC和GeSI特此免责声明任何性质的保证，明示，暗示或其他方式，或从贸易或规矩，包括但不限于，任何隐含的适销性，非侵权性，质量，标题，为某一特定用途的适用性，完整性或准确性的保证。
</t>
  </si>
  <si>
    <t>EICCならびにGeSIは、リスト又はツールに関していかなる表明も保証も行いません。リスト及びツールは「現状有姿のまま」かつ「提供可能な限度」で提供されています。  EICC及びGeSI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</si>
  <si>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EICC와 GeSI는 리스트 또는 어떤 툴에 대해서도 진술 또는 보장을 하지 않읍니다. 리스트와 툴들은 “있는 그대로” 및 “사용 가능한” 경우에 제공됩니다. EICC와 GeSI는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</si>
  <si>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Nem EICC nem GeSI, fazem quaisquer representações ou garantias com relação à lista ou qualquer outra ferramenta. A Lista e quaisquer Ferramentas são fornecidas "COMO SÃO" e COM BASE EM INFORMAÇÕES  "DISPONÍVEIS". EICC e GeSI  se isentam de todas as garantias de qualquer natureza, expressa, implícita ou não, ou decorrentes do comércio ou de costume, incluindo, não se limitando à, integralidade quaisquer garantias implícitas de comercialização, não infração, qualidade, título, adequação a uma finalidade específica, ou precisão.</t>
  </si>
  <si>
    <t>Weder EICC noch GeSI machen keine Zusicherungen oder geben Gewährleistungen in Bezug auf die Liste oder einem der Werkzeuge. Die Liste und Werkzeuge basieren auf einer "wie vorgestellt" und "wie verfügbar" Weise. EICC und GeSI lehnen hiermit alle Gewährleistungsansprüche jeglicher Art ab, weder ausdrücklich, konkludent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</si>
  <si>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 xml:space="preserve">根据相关法律所允许的最大限度，EICC和GeSI声明拒绝任何损失，费用或任何性质的损害之责任，这包括但不限于，因用户使用清单或任何工具而造成特殊的，偶然的，惩罚性的，直接的，间接的或后果性损害或失去收入或利润，无论是在侵权，合同，章程，或以其他方式造成的损害，即使他们已被告知有这种损害的可能性。
</t>
  </si>
  <si>
    <t>適用される法律において許諾されている最大限の範囲内で、EICCならびにGeSI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</si>
  <si>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EICC 와 GeSI는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제한되지 않읍니다. </t>
  </si>
  <si>
    <t>Para toda a extensão permitida pelas leis aplicáveis, EICC e GeSI não se responsabilizam por quaisquer perdas, despesas ou prejuízos de qualquer natureza, incluindo, porém sem se limitar a especiais acidentais, punitivos, diretos, indiretos ou consequenciais, que resultados a partir, ou decorrente, do uso pelo Usuário da Lista ou qualquer outra ferramenta, quando resultante de ato ilícito, de estatuto, de contrato ou outra forma, mesmo se demonstrado que eles foram orientados ​​da possibilidade de tais danos.</t>
  </si>
  <si>
    <t>Soweit dies nach geltendem Recht zulässig ist, verzichten EICC und GeSI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</si>
  <si>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如果此条款及细则的某个条款部分在法律下无效或不可执行，被视为无效的部分应仅限于该无效或不能强制执行的部份，这将不以任何方式影响到条款及细则的其余条款。</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</si>
  <si>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</si>
  <si>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Wenn ein Teil einer Bestimmung dieser AGB unwirksam ist oder nach geltendem Recht nicht durchsetzbar ist, gilt dies nur für diesen Teil in dem Umfang einer solchen Unwirksamkeit oder Undurchführbarkei, ohne in irgendeiner Weise zum Nachteil der übrigen Teile der Bestimmung oder die verbleibende Bestimmungen dieser Allgemeinen Geschäftsbedingungen zu werden.</t>
  </si>
  <si>
    <t>通过登入和使用该清单或任何工具，并经过考量，该用户同意上述条款。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</si>
  <si>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</si>
  <si>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</si>
  <si>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faits precités</t>
  </si>
  <si>
    <t>Ao acessar e utilizar a Lista ou qualquer Ferramenta, e após a análise da mesmas, o Usuário concorda com os termos que as precede.</t>
  </si>
  <si>
    <t xml:space="preserve">Beim Bearbeiten und der Benutzung der Liste oder eines jeglichen Werkzeuges und der Beachtung dessen, stimmt der Anwender dem vorhergehenden zu. </t>
  </si>
  <si>
    <t>© 2011 电子行业公民联盟，和全球电子可持续性倡议。保留所有权利。</t>
  </si>
  <si>
    <t>© 2011 Electronic Industry Citizenship Coalition, Incorporated and Global e-Sustainability Initiative. Tous droits réservés</t>
  </si>
  <si>
    <t>© 2011 Electronic Industry Citizenship Coalition, Incorporated and Global e-Sustainability Initiative. Todos os Direitos Reservados.</t>
  </si>
  <si>
    <t>Item</t>
  </si>
  <si>
    <t>ITEM</t>
  </si>
  <si>
    <t>Posten</t>
  </si>
  <si>
    <t>毗邻的国家</t>
  </si>
  <si>
    <t>인접국가 Adjoining Country</t>
  </si>
  <si>
    <t>Pays frontalier</t>
  </si>
  <si>
    <t>Pais Adjacente</t>
  </si>
  <si>
    <t>Angrenzendes Land</t>
  </si>
  <si>
    <t>无冲突冶炼厂评估计划标准清单</t>
  </si>
  <si>
    <t>CFS適合製錬業者リスト
CFS Compliant Smelter List</t>
  </si>
  <si>
    <t>Liste des fonderies en règle avec le Programme CFS (CFS Compliant List)</t>
  </si>
  <si>
    <t>FLC Conforme Lista de Fundições</t>
  </si>
  <si>
    <t>CFS Compliant Smelter Liste</t>
  </si>
  <si>
    <t>无冲突冶炼厂评估项目</t>
  </si>
  <si>
    <t>Programme CFS</t>
  </si>
  <si>
    <t xml:space="preserve">Programa FLC </t>
  </si>
  <si>
    <t>CFS Programm</t>
  </si>
  <si>
    <t>矿产冲突</t>
  </si>
  <si>
    <t>Minerai de conflit</t>
  </si>
  <si>
    <t>Mineral de Conflito</t>
  </si>
  <si>
    <t>申报范围</t>
  </si>
  <si>
    <t>申告範囲</t>
  </si>
  <si>
    <t>선언범위 Declaration Scope</t>
  </si>
  <si>
    <t>Périmètre de la Déclaration</t>
  </si>
  <si>
    <t>Declaração de Escopo</t>
  </si>
  <si>
    <t>Erklärungsbereich</t>
  </si>
  <si>
    <t>分部</t>
  </si>
  <si>
    <t>部門</t>
  </si>
  <si>
    <t>계열회사 또는 부서  Division</t>
  </si>
  <si>
    <t>Divisão</t>
  </si>
  <si>
    <t>Abteilung</t>
  </si>
  <si>
    <t>多德-弗兰克</t>
  </si>
  <si>
    <t>ドッド・フランク金融規制改革及び消費者保護法
Dodd-Frank</t>
  </si>
  <si>
    <t>コンゴ民主共和国（DRC）</t>
  </si>
  <si>
    <t>콩고민주공화국 DRC</t>
  </si>
  <si>
    <t>RDC</t>
  </si>
  <si>
    <t>刚果民主共和国无矿产冲突</t>
  </si>
  <si>
    <t>RDC Sans Conflit</t>
  </si>
  <si>
    <t>RDC Livre de Conflito</t>
  </si>
  <si>
    <t>DRC Konflikt-Frei</t>
  </si>
  <si>
    <t>电子行业公民联盟</t>
  </si>
  <si>
    <t>全球电子可持续发展倡议</t>
  </si>
  <si>
    <t>金提炼厂(冶炼厂)</t>
  </si>
  <si>
    <t>金精製業者（製錬業者）</t>
  </si>
  <si>
    <t>금제련소 Gold Smelter</t>
  </si>
  <si>
    <t>Fonderie d'or</t>
  </si>
  <si>
    <t>Refinaria de Ouro (fundição)</t>
  </si>
  <si>
    <t>Goldverarbeiter (Schmelzhütte)</t>
  </si>
  <si>
    <t>组织经济合作与发展</t>
  </si>
  <si>
    <t>経済協力開発機構（OECD）</t>
  </si>
  <si>
    <t>OCDE</t>
  </si>
  <si>
    <t>产品</t>
  </si>
  <si>
    <t>製品</t>
  </si>
  <si>
    <t>제품 Product</t>
  </si>
  <si>
    <t>Produit</t>
  </si>
  <si>
    <t>Produto</t>
  </si>
  <si>
    <t>Produkt</t>
  </si>
  <si>
    <t>产品分类</t>
  </si>
  <si>
    <t>製品カテゴリー</t>
  </si>
  <si>
    <t>제품분류 Product Category</t>
  </si>
  <si>
    <t>Catégorie de produit</t>
  </si>
  <si>
    <t>Categoria de Produto</t>
  </si>
  <si>
    <t>Produkt Bereich</t>
  </si>
  <si>
    <t>回收及废料</t>
  </si>
  <si>
    <t>재활용 및 스크랩 광물 Recycled and Scrap Materials</t>
  </si>
  <si>
    <t>Matériaux recyclés/Scories ou fragments</t>
  </si>
  <si>
    <t>Materiais Reciclados e Descartados</t>
  </si>
  <si>
    <t>Recycling oder Schrott Materialien</t>
  </si>
  <si>
    <t>证券交易委员会</t>
  </si>
  <si>
    <t>米国証券取引委員会（SEC）</t>
  </si>
  <si>
    <t>미국증권거래위원회 SEC</t>
  </si>
  <si>
    <t>冶炼厂</t>
  </si>
  <si>
    <t>제련소 Smelter</t>
  </si>
  <si>
    <t>Fonderie</t>
  </si>
  <si>
    <t>Fundição</t>
  </si>
  <si>
    <t>Schmelzhütte</t>
  </si>
  <si>
    <t>钽冶炼厂</t>
  </si>
  <si>
    <t>탄탈륨 제련소 Tantalum Smelter</t>
  </si>
  <si>
    <t>Fonderie de tantale</t>
  </si>
  <si>
    <t>Fundição de Tântalo</t>
  </si>
  <si>
    <t>Tantal Schmelzhütte</t>
  </si>
  <si>
    <t>锡冶炼厂</t>
  </si>
  <si>
    <t>주석 제련소 Tin Smelter</t>
  </si>
  <si>
    <t>Fonderie d'étain</t>
  </si>
  <si>
    <t>Fundição de Estanho</t>
  </si>
  <si>
    <t>Zinn Schmelzhütte</t>
  </si>
  <si>
    <t>钨冶炼厂</t>
  </si>
  <si>
    <t>텅스텐 제련소 Tungsten Smelter</t>
  </si>
  <si>
    <t>Fonderie de tungstène</t>
  </si>
  <si>
    <t>Fundiçãod e Tungstênio</t>
  </si>
  <si>
    <t>Wolfram Schmelzhütte</t>
  </si>
  <si>
    <t>DEFINITION</t>
  </si>
  <si>
    <t>DEFINIÇÃO</t>
  </si>
  <si>
    <t>Definition</t>
  </si>
  <si>
    <t>国际公认与刚果民主共和国共享边境的国家。</t>
  </si>
  <si>
    <t>コンゴ民主共和国と国際的に認められた国境を共有する国が「隣接国」とみなされる。</t>
  </si>
  <si>
    <t>콩고민주공화국의 국제적으로 인식된 국경과 인접해 있는 국가</t>
  </si>
  <si>
    <t>Un pays partageant une frontière internationalement reconnue ou non avec la République Démocratique du Congo est considéré comme un pays frontalier.</t>
  </si>
  <si>
    <t xml:space="preserve">País que possui fronteiras internacionalmente reconhecidas com a república democrática do Congo é considerado país adjacente, ou fronteiriço. </t>
  </si>
  <si>
    <t xml:space="preserve">"Angrenzendes Land" ist ein Land das eine international anerkannte Grenze mit der Demokratischen Republik Kongo teilt. </t>
  </si>
  <si>
    <t>无冲突冶炼厂评估计划标准清单是一份 已经过独立审核，并确定符合无冲突冶炼厂评估协议的冶炼厂清单。
该列表和协议可从这里得到: http://www.conflictfreesmelt.org/)</t>
  </si>
  <si>
    <t>コンフリクトフリー製錬業者プログラム適合リストとは、外部監査を受け、CFS規程に準拠していると判断された製錬業者のリストである。</t>
  </si>
  <si>
    <t xml:space="preserve">La liste des fonderies Sans Conflit du Programme CFS (ou Conflict-Free Smelter Program Compliant Smelter List) est une liste des fonderies qui ont été indépendamment auditées et validées comme étant en règle avec le protocole CFS. La liste et les protocoles sont disponibles ici: (http://www.conflictfreesmelter.org/) </t>
  </si>
  <si>
    <t>Programa de Conformidade de Fundições Livres de Conflitos é uma lista de fundições que vêm sendo auditadas por organização independente que determina a conformidade conforme protocolo FLC. Esta lista e protocolo pode ser encontrada no site: (http://www.conflictfreesmelter.org/)</t>
  </si>
  <si>
    <t>Die Konflikt-Frei Schmelzhütten Programm ("Programm") Compliant Smelter Liste ist eine Liste von Schmelzhütten die von unabhängigen Stellen überprüft wurden und mit dem CFS Protokoll in Einklang sind. Die Liste und Protokolle sind hier verfügbar: (http://www.conflictfreesmelter.org/)</t>
  </si>
  <si>
    <t>这无冲突冶炼厂评估项目是由电子行业公民联盟(EICC) 和全球电子可持续发展倡议(GeSI)来制定以提高公司在验证负责金属采购的能力。 
详细的评估项目资料可从这里得到:  (http://www.conflictfreesmelter.org/)</t>
  </si>
  <si>
    <t>コンフリクトフリー製錬業者（CFS）プログラムとは、鉱物の責任ある調達の検証を強化するために、EICCとGeSIによって開発されたプログラムである。CFSプログラムに関する詳しい情報は以下のサイトに掲載されている。（(http://www.conflictfreesmelter.org/)</t>
  </si>
  <si>
    <t>Le Programme Conflict-Free Smelter (CFS) est un programme développé par l'EICC et la GeSI pour augmenter la capacité des entreprises à vérifier leur approvisionnement responsable en métaux. De plus amples détails sur le Programme CFS sont disponibles ici :
(http://www.conflictfreesmelter.org/)</t>
  </si>
  <si>
    <t>O Programa de Fundições Livres de Conflito (FLC) desenvolvido pela EICCe GeSI destina-se a melhorar a capacidade das organizações de verificar fontes de minérios responsáveis. Para mais detalhes sobre o Programa de FLC acesse: (http://www.conflictfreesmelter.org/)</t>
  </si>
  <si>
    <t>正如2010年美国立法的定义，多德，弗兰克华尔街改革和消费者保护法，第1502(e)(4):冲突矿产 - "冲突矿物" 意思是
(甲) 钶-钽(钶钽)，锡石，金，黑钨，或他们的衍生物质或
(乙)任何由国务卿决定为刚果民主共和国或毗邻国家融资冲突的其他款物或其衍生物。 (详细请看http://www.sec.gov/about/laws/wallstreetreform-cpa.pdf)</t>
  </si>
  <si>
    <t>2010年に制定された米国のドッド・フランク金融規制改革及び消費者保護法の1502条(e)(4)に定義されているように、「紛争鉱物」とは
（A) コロンバイト・タンタライト（コルタン）、錫石、金、鉄マンガン重石及びその派生物、もしくは、
(B) コンゴ民主共和国や隣接国における紛争の資金源となっていると国務長官が判断したその他のあらゆる鉱物又はその派生物を意味する。
（ http://www.sec.gov/about/laws/wallstreetreform-cpa.pdfを参照）</t>
  </si>
  <si>
    <t>Comme défini dans la législation 2010 des Etats-Unis d'Amérique, la Réforme Dodd-Frank Wall Street et le Consumer Protection Act, Section 1502(e)(4): 
MINERAI DE CONFLIT. - le terme "minerai de conflit" signifie_
(A)columbite-tantalite (coltan), cassiterite, or, wolframite ou leur dérivés; 
ou
(B) tout autre minerai ou ses dérivés déterminé par le Secrétaire d'Etat comme finançant un conflit en République Démocratique du Congo ou un pays frontalier.
(disponible a http://www.sec.gov/about/laws/wallstreetreform-cpa.pdf)</t>
  </si>
  <si>
    <t>Como definido em 2010 pela Legislação dos Estado Unidos da América por meio do Decreto Dodd-Frank, Reforma de Wall Street e Proteção ao Consumidor, Seção 1502(e)(4):
Mineral de Conflito - O termo "mineral de conflito" significa - (A)  columbita-tantalita (coltan), cassiterita, ouro, wolframita, ou seus derivados, ou
(B) qualquer outro mineral ou seus derivados determinado pelo Secretaria do Estado que possa finaciar conflitos na República Democrática do Congo ou em país adjancentes. 
Disponível em: ( http://www.sec.gov/about/laws/wallstreetreform-cpa.pdf)</t>
  </si>
  <si>
    <t>Wie in der 2010 US Gesetzgebung, Dodd-Frank-Walls Street Reform and Consumer Protection Art, Section 1502 (e)(4): Conflict Mineral definiert - bedeutet der Begriff "conflict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</si>
  <si>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对于这模板的目的，该范围描述了报告公司所提供信息的适用性。范围涵盖了整个公司的服务和/或产品， 或公司的决定，该模板可用于发表该公司的特别分部，产品分类，或产品。</t>
  </si>
  <si>
    <t>このテンプレートの目的に照らして、範囲とは報告を行う企業が提供する情報の適用範囲を示す。範囲には企業のサービスや製品全体が含まれる場合がある。また、企業の判断において、このテンプレートは、企業の特定の部門や製品カテゴリー、製品を対象として使用してもよい。</t>
  </si>
  <si>
    <t>이 템플릿 목적 상, 선언 범위는 회사에서 제공하는 정보의 적용성을 나타냄. 이 범위는 회사의 서비스 및/또는 제품의 전체를 포괄하거나, 또는 회사 재량에 따라, 템플릿을 회사의 특정 부서, 제품의 범주, 또는 제품 (들)을 위해 사용할 수 있음.</t>
  </si>
  <si>
    <t>Para os fins deste modelo, o escopo descreve a aplicabilidade da informação fornecida pela empresa de referência. O escopo pode abranger a totalidade dos serviços de uma empresa e / ou produtos, ou a critério da empresa, o modelo pode ser usado para tratar Divisão específica da empresa, Categoria de Produtos, ou Produto (s).</t>
  </si>
  <si>
    <t>Der Zweck dieses Fragebogens beschreibt den Anwendbarkeitsbereich der Informationen, die von der berichtenden Firma zur Verfügung gestellt werden. Der Bereich kann die Gesamtheit der Leistungen einer Firma und / oder Produkte umfassen, oder eine Firma kann die Vorlage verwenden um eine spezifische Firmenabteilung, Produktkategorien oder Produkt(e) zu erfassen.</t>
  </si>
  <si>
    <t xml:space="preserve">分部被定义为执行特定服务或特定产品分类程序的业务单位。 </t>
  </si>
  <si>
    <t>部門とは、特定のサービスを行ったり、特定のカテゴリーの製品を生産したりする業務上の明確な単位である。</t>
  </si>
  <si>
    <t>계열회사 또는 부서는 특정 서비스를 수행하거나 특정 제품을 생산하는 사업의 단위로 정의됨.</t>
  </si>
  <si>
    <t>Une Division est définie comme une unité d'affaires fournissant un service ou des catégories de produits spécifiques.</t>
  </si>
  <si>
    <t>A divisão é uma unidade definida de uma empresa que realiza um serviço específico ou produz uma categoria específica de produtos.</t>
  </si>
  <si>
    <t>Eine Abteilung  ist eine definierte Einheit einer Firma, die einen bestimmten Dienst durchführt oder eine bestimmte Produktkategorie erzeugt.</t>
  </si>
  <si>
    <t>2010美国立法,多德-弗兰克华尔街改革和消费者保护法,第1502 ("多德-弗兰克") (http://www.sec.gov/about/laws/wallstreetreform-cpa.pdf)</t>
  </si>
  <si>
    <t>2010年に制定された米国のドッド・フランク金融規制改革及び消費者保護法「ドッド・フランク法」）の1502条 （http://www.sec.gov/about/laws/wallstreetreform-cpa.pdf）</t>
  </si>
  <si>
    <t>2010년 미국 제정법, 도드프랭크 금융 개혁 및 소비자 보호를 위한 법률, 1502조(“Dodd-Frank”) 
http://www.sec.gov/about/laws/wallstreetreform-cpa.pdf</t>
  </si>
  <si>
    <t>Législation 2010 des Etats-Unis d'Amérique, Réforme Dodd-Frank Wall Street et Consumer Protection Act, Section 1502 ("Dodd-Frank")
(http://www.sec.gov/about/laws/wallstreetreform-cpa.pdf)</t>
  </si>
  <si>
    <t>A legislação norte-americana de 2010, Dodd-Frank Reforma de Wall Street e Defesa do Consumidor Decretot, Seção 1502 ("Dodd-Frank") (http://www.sec.gov/about/laws/wallstreetreform-cpa.pdf)</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</si>
  <si>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</si>
  <si>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</si>
  <si>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</si>
  <si>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</si>
  <si>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</si>
  <si>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被定义为不含冲突矿产的产品并且不直接或间接融资给刚果民主共和国或相邻国家的武装部队。资料来源：2010年美国的立法，多德-弗兰克华尔街改革和消费者保护法,第1502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</si>
  <si>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金融規制改革及び消費者保護法「ドッド・フランク法」）1502条 （http://www.sec.gov/about/laws/wallstreetreform-cpa.pdf）</t>
  </si>
  <si>
    <t>콩고민주공화국이나 인접국가의 무장단체에게 직접 또는 간접적인 이익을 제공한 광물을 사용하지 않은 제품
참조: 2010년 미국 제정법, 도드프랭크 금융 개혁 및 소비자 보호를 위한 법률, 1502조 ("Dodd-Frank”) http://www.sec.gov/about/laws/wallstreetreform-cpa.pdf</t>
  </si>
  <si>
    <t>est défini comme signifiant les produits ne contenant pas de minerais finançant ou bénéficiant directement ou indirectement à des groupes armés de la République Démocratique du Congo ou de pays frontaliers. Source: 2010 United States legislation, Dodd-Frank wall Street Reform and Consumer Protection Act, Section 1502
(http://www.sec.gov/about/laws/wallstreetreform-cpa.pdf)</t>
  </si>
  <si>
    <t>Entende-se dos produtos que não contêm minerais que, direta ou indiretamente, financiam ou beneficiam grupos armados na República Democrática do Congo ou um país adjacente (fronteiriço ou vizinho). Fonte: 2010 Estados Unidos legislação, Decreto deDodd-Frank,  Reforma Wall Street Defesa do Consumidor, Seção 1502 (http://www.sec.gov/about/laws/wallstreetreform-cpa.pdf)</t>
  </si>
  <si>
    <t>Definiert und beschreibt die Produkte, die keine Mineralien enthalten, die direkt oder indirekt bewaffnete Gruppen in der Demokratischen Republik Kongo oder einem angrenzenden Land finanzieren oder davon profitieren. 
Quelle: 2010 United States legislation, Dodd-Frank Wall Street Reform and Consumer Protection Act, Section 1502 (http://www.sec.gov/about/laws/wallstreetreform-cpa.pdf)</t>
  </si>
  <si>
    <t>电子行业公民联盟 (www.eicc.info)</t>
  </si>
  <si>
    <t>Coalisão da Industrias de Eletroeletronicos pela Cidadania (www.eicc.info)</t>
  </si>
  <si>
    <t>全球电子可持续发展倡议 (www.gesi.org)</t>
  </si>
  <si>
    <t>Iniciativa Global de e-Sustentabilidade  (www.gesi.org)</t>
  </si>
  <si>
    <t xml:space="preserve">金提炼厂指的是一个即从黄金和含金浓度低的物料中提炼出99.5%或更高纯金浓度的冶金操作。 </t>
  </si>
  <si>
    <t>金精製業者とは、金及び純度の低い金含有物から純度99.5%以上の純金を生産する冶金業者である。</t>
  </si>
  <si>
    <t>순도가 낮은 금원석 및 금을 함유하고 있는 
물질을 순도 99.5% 이상의 순금으로 제련하는 곳을 금 제련소(Gold refiner)라고 한다.</t>
  </si>
  <si>
    <t>Um refinador de ouro é uma operação metalúrgica que produz ouro fino com uma concentração de 99,5% ou superior a partir de ouro e materiais de  ouro-rolamento com concentrações mais baixas.</t>
  </si>
  <si>
    <t>Eine Gold-Raffinerie ist ein metallurgischer Verarbeiter, der Feingold mit einer Konzentration von 99,5% oder höher aus Gold-und goldhaltigen Materialien mit niedrigeren Konzentrationen produziert.</t>
  </si>
  <si>
    <t>경제협력개발기구</t>
  </si>
  <si>
    <t>Organisation pour la Coopération et le Développement Economique</t>
  </si>
  <si>
    <t>Organização para a Cooperação e Desenvolvimento - OCDE</t>
  </si>
  <si>
    <t>Organisation für wirtschaftliche Zusammenarbeit und Entwicklung</t>
  </si>
  <si>
    <t>一间公司的产品或成品，是一个已完成最后生产或处理阶段的原料或物品，并且已可以分发或销售给客户。</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</si>
  <si>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</si>
  <si>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</si>
  <si>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Le produit d'une entreprise ou bien fini est un matériel ou un item qui a terminé le stade final de la fabrication et est disponible pour ditribution ou vente aux clients</t>
  </si>
  <si>
    <t>Produto de uma empresa ou produto acabado é um material ou item que foi concluída a fase final de fabricação e/ou transformação,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</si>
  <si>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</si>
  <si>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被受一个行业通称的一组产品(如: 电容器)</t>
  </si>
  <si>
    <t>産業界で認識されている総称によって表現することができる製品群（例：コンデンサー）。</t>
  </si>
  <si>
    <t>업계에서 통용되는 용어로 설명될 수 있는 제품군 (예 : 콘덴서)</t>
  </si>
  <si>
    <t>Un groupe de produits pouvant être décrit par un terme générique reconnu par l'industrie (ex: condensateur).</t>
  </si>
  <si>
    <t>Comments and Attachments</t>
  </si>
  <si>
    <t>Address:</t>
  </si>
  <si>
    <t>Comments</t>
  </si>
  <si>
    <t>Answer</t>
  </si>
  <si>
    <t>Company Name (*):</t>
  </si>
  <si>
    <t>Company Unique Identifier:</t>
  </si>
  <si>
    <t>Representative Email (*):</t>
  </si>
  <si>
    <t>Metal (*)</t>
  </si>
  <si>
    <t>Proposed next steps, if applicable</t>
  </si>
  <si>
    <t>Conflict Minerals Reporting Template</t>
  </si>
  <si>
    <t>The purpose of this document is to collect sourcing information on tin, tantalum, tungsten and gold used in products</t>
  </si>
  <si>
    <t>Mandatory fields are noted with an asterisk (*). The information collected in this template should be updated annually. Any changes within the annual cycle should be provided to your customers</t>
  </si>
  <si>
    <t>Cookson</t>
  </si>
  <si>
    <t>CV DS Jaya Abadi</t>
  </si>
  <si>
    <t>CV Duta Putra Bangka</t>
  </si>
  <si>
    <t>CV Makmur Jaya</t>
  </si>
  <si>
    <t>CV Nurjanah</t>
  </si>
  <si>
    <t>CV Prima Timah Utama</t>
  </si>
  <si>
    <t>CV Serumpun Sebalai</t>
  </si>
  <si>
    <t>CV United Smelting</t>
  </si>
  <si>
    <t>EM Vinto</t>
  </si>
  <si>
    <t>Gejiu Zi-Li</t>
  </si>
  <si>
    <t>Gold Bell Group</t>
  </si>
  <si>
    <t>Liuzhou China Tin</t>
  </si>
  <si>
    <t>Malaysia Smelting Corp</t>
  </si>
  <si>
    <t>Metallo Chimique</t>
  </si>
  <si>
    <t>OMSA</t>
  </si>
  <si>
    <t>PT Alam Lestari Kencana</t>
  </si>
  <si>
    <t>PT Artha Cipta Langgeng</t>
  </si>
  <si>
    <t>PT Babel Inti Perkasa</t>
  </si>
  <si>
    <t>PT Babel Surya Alam Lestari</t>
  </si>
  <si>
    <t>Yunnan Chengfeng</t>
  </si>
  <si>
    <t>Metal</t>
  </si>
  <si>
    <t>Boliden Mineral AB</t>
  </si>
  <si>
    <t>Chimet SpA</t>
  </si>
  <si>
    <t>Kyrgyzaltyn JSC</t>
  </si>
  <si>
    <t>Zijin Mining Group Co. Ltd</t>
  </si>
  <si>
    <t>Exotech</t>
  </si>
  <si>
    <t>F&amp;X</t>
  </si>
  <si>
    <t>Mitsui</t>
  </si>
  <si>
    <t>Niotan</t>
  </si>
  <si>
    <t>Plansee</t>
  </si>
  <si>
    <t>Solikamsk</t>
  </si>
  <si>
    <t>ATI Metalworking Products</t>
  </si>
  <si>
    <t>Chaozhou Xianglu Tungsten Industry Co Ltd</t>
  </si>
  <si>
    <t>Global Tungsten &amp; Powders Corp</t>
  </si>
  <si>
    <t>Jiangxi Rare Earth &amp; Rare Metals Tungsten Group Corp</t>
  </si>
  <si>
    <t>Jiangxi Tungsten Industry Co Ltd</t>
  </si>
  <si>
    <t>Xiamen Tungsten Co Ltd</t>
  </si>
  <si>
    <t>Representative Phone:</t>
  </si>
  <si>
    <t>Smelter Facility Contact Name</t>
  </si>
  <si>
    <t>Smelter Facility Contact Email</t>
  </si>
  <si>
    <t>DOCUMENT TITLE</t>
  </si>
  <si>
    <t>REVISION</t>
  </si>
  <si>
    <t>SHEET</t>
  </si>
  <si>
    <t>REVISION HISTORY</t>
  </si>
  <si>
    <t>ORIGINATOR</t>
  </si>
  <si>
    <t>RELEASE DATE</t>
  </si>
  <si>
    <t>New Release</t>
  </si>
  <si>
    <t>Introduction</t>
  </si>
  <si>
    <t>Note:  Columns with (*) are mandatory fields</t>
  </si>
  <si>
    <t>EICC</t>
  </si>
  <si>
    <t xml:space="preserve">GeSI </t>
  </si>
  <si>
    <t>SEC</t>
  </si>
  <si>
    <t>OECD</t>
  </si>
  <si>
    <t>Conflict Mineral</t>
  </si>
  <si>
    <t>DRC</t>
  </si>
  <si>
    <t>Adjoining Country</t>
  </si>
  <si>
    <t>DRC Conflict-Free</t>
  </si>
  <si>
    <t>Electronics Industry Citizenship Coalition (www.eicc.info)</t>
  </si>
  <si>
    <t>Global e-Sustainability Initiative (www.gesi.org)</t>
  </si>
  <si>
    <t>Security Exchange Commision (www.sec.gov)</t>
  </si>
  <si>
    <t>2011 Electronic Industry Citizenship Coalition, Incorporated and Global e-Sustainability Initiative. All rights reserved.</t>
  </si>
  <si>
    <t>English</t>
  </si>
  <si>
    <t>星号（*）是代表强制性填写栏位，必须完成。这份文件内的信息应每年更新。年度周期内的任何变更，应当提供相关的信息给您的客户。</t>
  </si>
  <si>
    <t>Representative Title:</t>
  </si>
  <si>
    <t>Date of Completion (*):</t>
  </si>
  <si>
    <t>无冲突金属报告模板</t>
  </si>
  <si>
    <t>回答</t>
  </si>
  <si>
    <t>注释</t>
  </si>
  <si>
    <t>注释和附件</t>
  </si>
  <si>
    <t>金属 (*)</t>
  </si>
  <si>
    <t>建议后续的步骤，如适用</t>
  </si>
  <si>
    <t>注：星号（*）是代表强制性填写栏位</t>
  </si>
  <si>
    <t>项目</t>
  </si>
  <si>
    <t>刚果民主共和国</t>
  </si>
  <si>
    <t>释义</t>
  </si>
  <si>
    <t>经济合作与发展组织</t>
  </si>
  <si>
    <t>GeSI</t>
  </si>
  <si>
    <t>Dodd-Frank</t>
  </si>
  <si>
    <t>용어</t>
  </si>
  <si>
    <t>정의</t>
  </si>
  <si>
    <t>광석, 슬래그(광석 분쇄 물질), 재생 광물 및 스크랩을 활용하여 정제 금속이나 중간금속생산물을 생산하는 회사로서,  회사에서 생산되는 제품은 순수 금속, 금속파우더, 잉곳, 바, 산화물들임.</t>
  </si>
  <si>
    <t>전자산업 시민연대 (Electronics Industry Citizenship Coalition)
www.eicc.info</t>
  </si>
  <si>
    <t>글로벌 전자 지속가능성 이니셔티브 (Global e-Sustainability Initiative) 
www.gesi.org</t>
  </si>
  <si>
    <t>이 문서는 제품에 사용되는 주석, 탄탈륨, 텅스텐, 금의 구매 정보를 수집하기 위해 제작되었습니다.</t>
  </si>
  <si>
    <t>필수 기입 항목은 *별표로 명시하였습니다. 이 템플릿에 기록되는 정보는 매년 업데이트되어야 합니다. 일년 주기 내에서 발생하는 모든 변경 사항은 귀사의 고객에게 제공되어야 합니다.</t>
  </si>
  <si>
    <t>기업명 (*):</t>
  </si>
  <si>
    <t>사업등록번호:</t>
  </si>
  <si>
    <t>주소:</t>
  </si>
  <si>
    <t>담당자 이메일 (*):</t>
  </si>
  <si>
    <t>담당자 전화번호:</t>
  </si>
  <si>
    <t>답변</t>
  </si>
  <si>
    <t>금속 (*)</t>
  </si>
  <si>
    <t>E.   "Yes=예" 또는 "No=아니오"로 답하시오.. 실사 평가 사례는 다음과 같은 사항을 포함합니다. 
공급망에 있는 협력사의 계약서에 DRC Conflict Free 관련 사항을 포함하고 커뮤니케이션 하는 것, 공급망 상의 위기를 규명하고 측정하는 것, 규명된 위기에 대응하기 위한 전략을 설계하는 것, 1차 협력사의 DRC Conflict Free 광물질 정책 준수 사항을 확인하는 것 등입니다. 이 실사 평가 사례는 OECD 안내서와 같은 인증된 산업 표준에 따릅니다.</t>
  </si>
  <si>
    <t>F.   "Yes=예" 또는 "No=아니오"로 답하시오. "No=아니오"라고 답한 경우, 귀사의 협력사에게 요구하는 서류가 무엇인지 기입하시오. (예: 준수동의서, 귀사의 정의 양식 등)</t>
  </si>
  <si>
    <t>介绍</t>
  </si>
  <si>
    <t>始めに</t>
  </si>
  <si>
    <t>項目</t>
  </si>
  <si>
    <t>定義</t>
  </si>
  <si>
    <t>コンゴ民主共和国</t>
  </si>
  <si>
    <t>電子業界CSRアライアンス（Electronics Industry Citizenship Coalition）（www.eicc.info）</t>
  </si>
  <si>
    <t>グローバル・eサステナビリティ・イニシアティブ（Global e-Sustainability Initiative）（www.gesi.org）</t>
  </si>
  <si>
    <t>経済協力開発機構（Organization for Economic Co-operation and Development）</t>
  </si>
  <si>
    <t>米国証券取引委員会（Security Exchange Commision）（www.sec.gov）</t>
  </si>
  <si>
    <t>紛争鉱物報告テンプレート</t>
  </si>
  <si>
    <t>この文書は製品に使用された錫、タンタル、タングステン、金の調達先情報を収集することを目的としています。</t>
  </si>
  <si>
    <t>備考</t>
  </si>
  <si>
    <t>備考・添付書類</t>
  </si>
  <si>
    <t>(*)のある欄は必須項目です。このテンプレートで報告された内容は毎年更新する事とし、途中で変更があった場合には、顧客にその情報を知らせる事とします。</t>
  </si>
  <si>
    <t>会社名(*):</t>
  </si>
  <si>
    <t>会社固有の識別番号:</t>
  </si>
  <si>
    <t>住所:</t>
  </si>
  <si>
    <t xml:space="preserve"> 記入日(*):</t>
  </si>
  <si>
    <t>製錬施設連絡先担当者名</t>
  </si>
  <si>
    <t>製錬施設連絡先電子メール</t>
  </si>
  <si>
    <t>次に取る対策（該当する場合のみ回答）</t>
  </si>
  <si>
    <t>金属</t>
  </si>
  <si>
    <t>금속</t>
  </si>
  <si>
    <t>Jared Connors, Intel</t>
  </si>
  <si>
    <t>隣接国
Adjoining Country</t>
  </si>
  <si>
    <t>CFS Program</t>
  </si>
  <si>
    <t>CFSプログラム
CFS Program</t>
  </si>
  <si>
    <t>紛争鉱物
Conflict Mineral</t>
  </si>
  <si>
    <t>DRCコンフリクトフリー
DRC Conflict-Free</t>
  </si>
  <si>
    <t>Recycled and Scrap Materials</t>
  </si>
  <si>
    <t>再生材及びスクラップ
Recycled and Scrap Materials</t>
  </si>
  <si>
    <t>Smelter</t>
  </si>
  <si>
    <t>Eine Zinn Schmelzhütte wird als Firma, die die Verarbeitung von Zinn aus Erzkonzentrate, um Roh-oder voll raffiniertem Zinn (≥ 99,85% rein) zu produzieren, bezeichnet. Sekundärschmelzhütten sind Unternehmen, die sekundäre Materialien zur Herstellung von rohem oder vollständig raffiniertem Zinn verarbeiten. Raffinierien sind Firmen, die Rohzinn oder geeignete sekundäre Materialien verarbeiten, um vollständig raffiniertes Zinn zu produzieren. Zinnschmelzhütten kann eine oder eine Kombination der obigen sein.</t>
  </si>
  <si>
    <t>钨冶炼厂指的是一间转换钨矿石(黑钨矿和白钨矿), 钨精矿，或钨轴辅助材料至含钨间中产物如准备-仲钨酸铵（APT），铵元钨（AMT），钨铁，钨氧化物。仲钨酸铵 。 仲钨酸铵（APT）生产是钨冶炼厂的典型识别能力。</t>
  </si>
  <si>
    <t>텅스텐 광석, 텅스텐 농축물, 2차 텅스텐 물질을 원료 단계의 텅스텐[Ammonium Para-Tungstate (APT), Ammonium Meta-Tungstate (AMT), ferrotungsten, 텅스텐 산화물]으로 제조하는 회사. 텅스텐 제련소는 주로 원료단계의 텅스텐(APT)을 통해 후속생성물을 제조함</t>
  </si>
  <si>
    <t>Une fonderie de tungstène (W) est définie comme étant une entreprise transformant le minerai de tungstène (wolframite et scheelite) ou les matériaux secondaires comprenant du tungstène pour la conversion en intermédiaires contenant du tungstène, comme le paratungstate d'ammonium (APT), le metatungstate d'ammonium (AMT), le ferrotungstène et les oxydes de tungstène. La production d'APT est typiquement utilisée pour s'assurer du savoir-faire d'une fonderie de tungstène.</t>
  </si>
  <si>
    <t>Uma Refinaria de Tugstênio (W) é definida como uma empresa que converte  minério de W (volframite e scheelita), concentrados de W, ou rolamento de W material secundário de conversão para tungstênio contendo intermediários, tais como amônia Para-tungstato (APT), amônia Meta-tungstato (AMT), tugstenio ferroso, e tóxidos de tungst~enio. A Produção APT é a capacidade típica de identificação de uma fundição de tungstênio.</t>
  </si>
  <si>
    <t>Eine Wolfram (W) Raffinerie ist eine Firma zur Umwandlung von Wolframerz (Wolframit und Scheelit), W-Konzentrate, oder W-Lager Sekundärmaterial zur Umwandlung in Wolfram mit Zwischenprodukten wie Ammonium-Parawolframat (APT), Ammonium Meta-Wolframat (AMT), Ferrowolfram und Wolframoxide. APT Produktion ist die typische Identifizierung einer Wolfram-Schmelzhütte.</t>
  </si>
  <si>
    <t>Modèle de rapport sur les minerais des zones de conflit</t>
  </si>
  <si>
    <t>Relátório de Minerais de Conflito conforme este modelo.</t>
  </si>
  <si>
    <t>这份文件的主要目的是收集在产品中所使用的锡，钽，钨和黄金的采购信息</t>
  </si>
  <si>
    <t>Le but de ce document est de récolter des informations concernant la provenance de l'étain, du tantale, du tungstène et de l'or utilisé dans les produits</t>
  </si>
  <si>
    <t>O objetivo deste documento é coletar informações de fornecedores em estanho, tântalo, tungstênio e ouro usado em produtos.</t>
  </si>
  <si>
    <t>Campos obrigatórios estão marcados com um asterisco (*). As informações coletadas neste modelo devem ser atualizadas anualmente. Quaisquer alterações no ciclo anual devem ser fornecidas aos seus clientes.</t>
  </si>
  <si>
    <t>公司名称（*）：</t>
  </si>
  <si>
    <t>Nom de l'entreprise (*):</t>
  </si>
  <si>
    <t>Nome da Organização (*):</t>
  </si>
  <si>
    <t>Firmenname (*):</t>
  </si>
  <si>
    <t>申报范围（*）：</t>
  </si>
  <si>
    <t>申告範囲(*)：</t>
  </si>
  <si>
    <t>Périmètre de la déclaration (*):</t>
  </si>
  <si>
    <t>Declaração de Escopo (*):</t>
  </si>
  <si>
    <t>Erklärungsbereich (*):</t>
  </si>
  <si>
    <t>公司独特的识别：</t>
  </si>
  <si>
    <t>Código de Indentificação da Empresa (CNPJ):</t>
  </si>
  <si>
    <t>地址：</t>
  </si>
  <si>
    <t>Adresse:</t>
  </si>
  <si>
    <t>公司授权代表人名字（*）：</t>
  </si>
  <si>
    <t>담당자 (*):</t>
  </si>
  <si>
    <t xml:space="preserve">Nome de Representante Autorizado (*): </t>
  </si>
  <si>
    <t>Name des bevollmächtigten Firmenvertreters (*):</t>
  </si>
  <si>
    <t>授权代表人职称：</t>
  </si>
  <si>
    <t>Cargo do Representante:</t>
  </si>
  <si>
    <t>Titel des Firmenvertreters:</t>
  </si>
  <si>
    <t>授权代表人电子邮件（*）：</t>
  </si>
  <si>
    <t>Email do representante (*):</t>
  </si>
  <si>
    <t>Email des Firmenvertreters (*):</t>
  </si>
  <si>
    <t>授权代表人电话：</t>
  </si>
  <si>
    <t>Telefone de Contato do Representante:</t>
  </si>
  <si>
    <t>Telefonnummer des Firmenvertreters:</t>
  </si>
  <si>
    <t>完成日期（*）：</t>
  </si>
  <si>
    <t>Data de Finalização (*):</t>
  </si>
  <si>
    <t xml:space="preserve">基于以上所述的申报范围,回答下列的问题1-6。 </t>
  </si>
  <si>
    <t>上記の申告範囲にもとづいて、以下の1～6の質問にお答えください</t>
  </si>
  <si>
    <t>위에 명시한 선언범위를 바탕으로 다음 1~6번 질문에 답하시오.</t>
  </si>
  <si>
    <t>Responda às seguintes perguntas de 1 - 6 com base na declaração de escopo indicada acima.</t>
  </si>
  <si>
    <t>2) 下列金属（对贵司产品的功能或生产有必要作用）是否来自刚果民主共和国或其相邻的国家？(*)</t>
  </si>
  <si>
    <t>2) 1)의 질문에서 답한 금속 중 콩고민주공화국이나 인접 국가가 원산지인 금속이 있습니까? (*)</t>
  </si>
  <si>
    <t>2) Qual (is) dos seguintes metais (é (ou são) necessário(s) para a funcionalidade ou a produção de sua empresa) e são oriundos da RDC ou um país adjacente? (*)</t>
  </si>
  <si>
    <t>3) 下列金属（对贵司产品的功能或生产有必要作用）是否来自回收或报废材料再造商？(*)</t>
  </si>
  <si>
    <t>3) 1)의 질문에서 답한 금속 중 재활용 이나 스크랩된 금속을 판매하는 업체로부터 구매한 것이 있습니까?(*)</t>
  </si>
  <si>
    <t>2) Qual (is) dos seguintes metais é (ou são) necessário(s) para a funcionalidade ou a produção de sua empresa) e são oriundos de fornecedores de reciclagem ou de sucata? (*)</t>
  </si>
  <si>
    <t>4) 您是否已经从您所有的供应商收到完成的矿产冲突模板？(*)</t>
  </si>
  <si>
    <t>４）全サプライヤーから記入済みの紛争鉱物報告テンプレートを受け取っていますか？(*)</t>
  </si>
  <si>
    <t>4) Você já recebeu Relatórios completos acerca dos Minerais Conflito de todos os seus fornecedores? (*)</t>
  </si>
  <si>
    <t>５）御社及び御社のサプライヤーが、上記の申告範囲に含まれる製品を供給するために使用する以下の各金属について、その供給元である製錬業者をすべて特定しましたか？(*)</t>
  </si>
  <si>
    <t>5)  각 광물에 대해 귀사와 귀사의 협력사는 위에 명시한 선언범위 제품에 사용되는 금속을 공급하는 모든 제련소를 파악하고 있습니까? (*)</t>
  </si>
  <si>
    <t>5) Para cada um dos seguintes metais, você já identificou todas as fundições que sua empresa e/ou seus fornecedores usam para fornecer os produtos incluídos no escopo declaração mencionada acima? (*)</t>
  </si>
  <si>
    <t>6）所有贵公司和其供应商所使用的冶炼厂是否已被验证为符合无矿产冲突冶炼厂计划的标准，并且被列在符合冶炼厂名单当中？ (*)</t>
  </si>
  <si>
    <t>Plansee Group,Plansee Holding AG</t>
  </si>
  <si>
    <t>Zhuzhou,Zhuzhou Cemented Carbide Works Import and Export Co.</t>
  </si>
  <si>
    <t>EICC Extractives website: (www.eicc.info/extractives.htm)
Schulung, Anfragevorlage, häufig gestellte Fragen, Konfliktfreie Schmelzhütten (CFS) Liste</t>
  </si>
  <si>
    <t>Introduccion</t>
  </si>
  <si>
    <t xml:space="preserve">Este templete ( El templete) de reporte para  minerales conflictivos EICC-GeSI  fue creado por la Coalición de Ciudadanía de la Industria Electrónica ® (EICC ®) y la Global e-Sustainability Initiative (GeSI) como un medio común para la recopilación de información de fuentes relacionadas con "minerales conflictivos ". Las empresas de la electrónica y todas las otras industrias pueden adoptar esta plantilla como un elemento de su programa de cuidado  para verificar el abastecimiento responsable de los materiales y para apoyar el cumplimiento de la nueva legislación *. Esta plantilla es consistente con actividades relacionadas con la EICC y  GeSI, incluyendo el programa de fundidores libres de conflicto (SFC) ** </t>
  </si>
  <si>
    <t>1.  Inserte el nombre legal de la compañia.  No use abreviaciones por favor</t>
  </si>
  <si>
    <t>2. Seleccione la declaracion del alcance de su empresa.  Para las selecciones de alcance de la "división" o "Categoría de Productos", provea los detalles adicionales que describan división de la empresa o planta, o de una categoría específica de producto (s) para  que  esta plantilla sea completada en la sección "Descripción del alcance". Para la seleccion del alcance del producto(s) un link a la pestaña de la hoja de excel se mostrara para la lista de productos.</t>
  </si>
  <si>
    <t>3. Inserte su unico numero de indentificador de la compañia o codigo ( Numero DUNS ,  Numero VAT, etc)</t>
  </si>
  <si>
    <t>4.  Inserte la direccion completa de la compañia (Calle, ciudad, estado, pais, codigo postal)</t>
  </si>
  <si>
    <t>5.  Por favor indentifique el representate autorizado responsible de la veracidad de los datos en este templete</t>
  </si>
  <si>
    <t>7.  Por favor introduzca la fecha de elaboracion de esta forma usando el formato  DD-MMM-AAAA</t>
  </si>
  <si>
    <t>8.  Guarde el archivo como: compañianombre-fecha.xls (fecha como YYYY-MM-AA)</t>
  </si>
  <si>
    <t xml:space="preserve">Instrucciones para completar las  seis preguntas  (renglones 21 - 51). Proveer respuestas en INGLES solamente
 </t>
  </si>
  <si>
    <t>Estas seis preguntas definen el uso, origen e identificacion de la fuente para cada uno de los metales. Las respuestas a esta preguntas deben de representar la  "el alcance de la declaracion" seleccionado en la seccion de informacion de la compañia.</t>
  </si>
  <si>
    <t>Para cada una de las seis preguntas requeridas, proveer una respuesta para cada metal usando el menu de selecciones.</t>
  </si>
  <si>
    <t>1. Si la respuesta proveida para cualquier  metal es "no", todos los campos restantes dentro de esta seccion seran remarcados en negro, indicando que no mas respuestas son necesarias y que la declaracion se considera completa.</t>
  </si>
  <si>
    <t>Si la respuesta proveida para cualquier metal es "Si", se requieren respuestas para las preguntas 2 al 6, como se indica en los campos remarcados en amarillo.</t>
  </si>
  <si>
    <t>2 y 3. Para cada metal, seleccione la respuesta adecuada referente a su origen.</t>
  </si>
  <si>
    <t>4. Para cada metal, seleccione la mejor respuesta adecuada que represente el estatus de las actividade de recoleccion de datos del proveedor.</t>
  </si>
  <si>
    <t>5. Para cada metal, seleccione la mejor respuesta apropiada que represente el estatus del esfuerzo de identificacion del fundidor.</t>
  </si>
  <si>
    <t>6. Para cada metal, seleccione la respuesta apropiada basado en la comparacion de los fundidores en la cadena de proveedores que sera publicada en la lista de fundidores que cumplen</t>
  </si>
  <si>
    <t>checar la seccion de comentarios de la liga proveida arriba para verificar el estatus del fundidor.</t>
  </si>
  <si>
    <t xml:space="preserve"> Si se necesita para aclarar sus respuestas, proveer comentarios en la seccion de comentarios</t>
  </si>
  <si>
    <t>La Guía de cuidado de la OCDE para las cadena de  Suministro Responsable de minerales de zonas afectadas por conflictos y de areas de alto riesgo (OCDE Orientación) define  " Cuidados", como "un proceso continuo, proactivo y reactivo a través del cual las empresas pueden garantizar que se respeten los derechos humanos y no contribuyen a los conflictos ". El debido cuidado debe ser una parte integral de la estrategia general de la empresa para abastecimiento libre de conflictos. Las preguntas a través de A. J.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</si>
  <si>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Instrucciones para completar la pestaña de la lista de fundidores.
Provea las respuestas en INGLES  solamente.</t>
  </si>
  <si>
    <t>Nota:  Columnas con (*) son campos obligatorios</t>
  </si>
  <si>
    <t>TERMINOS Y  CONDICIONES</t>
  </si>
  <si>
    <t>El Programa para fundidores libres de conflicto ("Programa")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cualquier herramienta no es responsabilidad de la Coalición de Ciudadanía de la Industria Electrónica, Incorporated, una sociedad anónima de Delaware ("EICC"), o de la  inicitiva Global e-Sustainability, una organizacion  internacional belga sin fines fines de lucro ("GeSI"). La determinación de si y / o el uso de todo o parte de la lista o cualquier herramienta es a discrecion única y absoluta  del usuario. Antes de utilizar la lista o cualquier herramienta, debe revisar con su propio asesor legal. Ninguna parte de la lista o cualquier herramienta constituye asesoramiento jurídico. El uso de la lista o cualquier otra herramienta es voluntaria</t>
  </si>
  <si>
    <t>Ni EICC ni GeSI  hace ninguna representación o garantía con respecto a la lista o de cualquier herramienta. La lista y las herramientas se proporciona "TAL CUAL" y "TAL COMO ESTÁ DISPONIBLE". EICC y GeSI renuncian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</si>
  <si>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EICC y GeSI renuncia a cualquier responsabilidad por cualquier pérdida, gastos o perjuicios de cualquier naturaleza, incluyendo, sin limitación, especiales, incidentales, punitivos, directos, indirectos o consecuentes, o la pérdida de ingresos o beneficios, lo que resulta de o que surja del uso del usuario de la lista o herramienta alguna, ya sea por agravio, contrato, decreto u otra forma, incluso si se demuestra que fueron advertidos de la posibilidad de tales daños.</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</si>
  <si>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</si>
  <si>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</si>
  <si>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 2011 Electronic Industry Citizenship Coalition, Incorporated and Global e-Sustainability Initiative. Derechos Reservados</t>
  </si>
  <si>
    <t>Articulo</t>
  </si>
  <si>
    <t>Pais limitrofe</t>
  </si>
  <si>
    <t>Lista de fundidores que cumplen con CFS</t>
  </si>
  <si>
    <t>Programa CFS</t>
  </si>
  <si>
    <t>Minerales en conflicto</t>
  </si>
  <si>
    <t>Alcance de la declaracion</t>
  </si>
  <si>
    <t>DRC libre de conflicto</t>
  </si>
  <si>
    <t>Refinador de Oro (fundidor)</t>
  </si>
  <si>
    <t>Producto</t>
  </si>
  <si>
    <t>Categoria de producto</t>
  </si>
  <si>
    <t>Materiales reciclados o de desecho</t>
  </si>
  <si>
    <t>Fundidor</t>
  </si>
  <si>
    <t>Fundidor de Tantalio</t>
  </si>
  <si>
    <t>Fundidor de Estaño</t>
  </si>
  <si>
    <t>Fundidor de Tungsteno</t>
  </si>
  <si>
    <t>DEFINICION</t>
  </si>
  <si>
    <t>Un pais que comparte una frontera internacional reconocida con la Republica Democratica del Congo es considerado un " pais limitrofe".</t>
  </si>
  <si>
    <t>La lista de fundidores que cumplen con el programa de fundidores libres de conflicto es una lista que ha sido auditada independientemente y esta determinada a cumplir con el protocolo CFS. La lista y protocolos pueden ser encontrados en: (http://www.conflictfreesmelter.org/)</t>
  </si>
  <si>
    <t>El programa fundidores libres de conflicto (CFS) es un programa desarrollado por la EICC y GeSI para mejorar la capacidad de la compañia para verificar el abastecimiento responsable de metales. Mas detalles del programa CFS pueden ser encontrados en: (http://www.conflictfreesmelter.org/)</t>
  </si>
  <si>
    <t>Como esta definido en la legislacion de los Estados Unidos de 2010, en la reforma Dodd-Frank de Wall Street Y en la ley de proteccion al consumidor, Seccion 1502(e)(4):
MINERAL EN CONFLICTO.—El termino " mineral en conflicto" significa—
(A) columbita-tantalita (coltan), cassiterita, oro, wolframio, o sus derivados,  or
(B) Cualquier otro mineral o sus derivados determinados por la secretaria de estado que esten financiando un conflicto en la Republica Democratica del Congo o en paises limitrofes.
(disponible en  http://www.sec.gov/about/laws/wallstreetreform-cpa.pdf)</t>
  </si>
  <si>
    <t>Para propositos de este templete, el alcance describe la aplicabilidad de la informacion proveida por la compañia que reporta.  El alcance puede englobar todos los servicios de la compañia y/o productos, o a discrecion de la compañia, el templete puede ser usado para una division especifica de la compañia, categoria de productos o producto(s).</t>
  </si>
  <si>
    <t>Una division es una unidad de negocios definida que desempeña un servicio especifico o produce una categoria de productos especifica.</t>
  </si>
  <si>
    <t>Legislacion 2010 de los Estados Unidos, reforma Dodd-Frank  de Wall Street y Ley de proteccion al consumidor. Section 1502 (“Dodd-Frank”) (http://www.sec.gov/about/laws/wallstreetreform-cpa.pdf)</t>
  </si>
  <si>
    <t>Republica Democratica del Congo</t>
  </si>
  <si>
    <t>Esta definida para describir los productos que no contienen minerales que directa o indirectamente financien o beneficien grupos armados en la Republica Democratica del Congo o paises limitrofes.  Fuente: Legislacion 2010 de los Estados Unidos, Reforma Dodd-Frank de Wall Street y Ley de Proteccion al Consumidor, Section 1502 (http://www.sec.gov/about/laws/wallstreetreform-cpa.pdf)</t>
  </si>
  <si>
    <t>Coalicion Ciudadana de la Industria Electronica (www.eicc.info)</t>
  </si>
  <si>
    <t>Iniciativa Global  e-Sustainability (www.gesi.org)</t>
  </si>
  <si>
    <t>Una refinacion de Oro es una operacion metalurgica que produce Oro fino con una concentracion de 99.5% o mayor del Oro o de materiales que contengan Oro con menor concentracion.</t>
  </si>
  <si>
    <t>Organization para la co-operacion economica y desarrollo.</t>
  </si>
  <si>
    <t>Un producto de la compañia o bien final es un material que ha completado la etapa final de manufactura y/o proceso y esta disponible para distribucion o venta para los clientes.</t>
  </si>
  <si>
    <t>Un grupo de productos que pueden ser descritos por un termino generico reconocido por la industria (ejemplo. capacitores).</t>
  </si>
  <si>
    <t>Un fundidor es una compañia que compra y procesa minerales, escoria y/o recicla materiales y desechos para obtener un metal  refinado metal o un producto intermedio que contenga metal.  El producto puede ser puro (99.5% o mayor) metales, polvos, lingotes, barras, granos, oxidos o sales.</t>
  </si>
  <si>
    <t>Un fundidor de tantalio es una compañia  la cual convierte minerales que contienen Tantalio (Ta), escoria, polvo o desechos en productos conteniendo Ta (tales como polvos de Ta, componentes de Ta, oxidos de Ta, aleaciones, alambres, barras sinterizadas o productos similares finales) o productos intermedios (tales como KTaF(tambien conocida como  KSalt), Hidroxidos de tantalio Ta y polvos no refinados de Ta, minerales sinteticos otros materiales de digestio de Ta).</t>
  </si>
  <si>
    <t>Un fundidor de Estaño se refiere a las compañias tratadoras de minerales concentrados de estaño para producir un  Estaño crudo o totalmente refinado (≥99.85% puro). Fundidores secundarios son compañias que tratan materiales secundarios para producir un Estaño crudo totalmente refinado. Las refinerias son compañias que tratan el Estaño crudo o materiales secundarios adecuados para producir Estaño totalmente refinado. Fundidores de Estaño pueden ser uno de ellos o una combinacion de los anteriores.</t>
  </si>
  <si>
    <t>Templete de reporte para minerales conflictivos</t>
  </si>
  <si>
    <t>El proposito de este documento es recolectar informacion de la fuente del Estaño, Tantalio, tungsteno y Oro usado en productos</t>
  </si>
  <si>
    <t>Nombre de la compañia (*):</t>
  </si>
  <si>
    <t>Alcance de la declaracion (*):</t>
  </si>
  <si>
    <t>Identificador unico de la compañia:</t>
  </si>
  <si>
    <t>Direccion:</t>
  </si>
  <si>
    <t>Nombre del representante autorizado por la compañia (*):</t>
  </si>
  <si>
    <t>Titulo del representante:</t>
  </si>
  <si>
    <t>Email del representante (*):</t>
  </si>
  <si>
    <t>Telefono del representante:</t>
  </si>
  <si>
    <t>Fecha de eleboracion(*):</t>
  </si>
  <si>
    <t>Responder a las siguientes preguntas 1-6 basado en el alcance de la declaracion indicado arriba.</t>
  </si>
  <si>
    <t>2) Los siguientes metales ( necesarios para la funcionalidad o produccion de los productos de la compañia) son originarios de la RDC o paises limitrofes? (*)</t>
  </si>
  <si>
    <t>3) Los siguientes metales ( necesarios para la funcionalidad o produccion de los productos de la compañia) provienen de un proveedor de reciclados o desechos? (*)</t>
  </si>
  <si>
    <t>4) Has recibido los templetes de reporte para minerales de conflicto de todos los proveedores? (*)</t>
  </si>
  <si>
    <t>5) Para cada uno de los siguientes metales, has identificado todos los fundidores de tu compañia y de sus proveedores usados para proveer los productos incluidos dentro del alcance de la declaracion indicada arriba? (*)</t>
  </si>
  <si>
    <t>6) Han sido validados todos los fundidores y sus proveedores usados por tu compañia para que esten en cumplimiento de acuerdo con el programa de fundidores libres de conflicto y listados en la lista de fundidores que cumplen con los siguientes metales? (*)</t>
  </si>
  <si>
    <t>Informações sobre a empresa</t>
  </si>
  <si>
    <t>公司信息</t>
  </si>
  <si>
    <t>会社情報</t>
  </si>
  <si>
    <t>기업 정보</t>
  </si>
  <si>
    <t>de la Empresa</t>
  </si>
  <si>
    <t>以公司层面来回答问题</t>
  </si>
  <si>
    <t>会社レベルで以下の質問にお答えください</t>
  </si>
  <si>
    <t>회사 차원에서 다음 질문들에 답하시오.</t>
  </si>
  <si>
    <t>Responda às seguintes perguntas em nível de Organização</t>
  </si>
  <si>
    <t>Responda a las siguientes preguntas a nivel de la compañia</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</si>
  <si>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</si>
  <si>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</si>
  <si>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</si>
  <si>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</si>
  <si>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</si>
  <si>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</si>
  <si>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</si>
  <si>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</si>
  <si>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</si>
  <si>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</si>
  <si>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</si>
  <si>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</si>
  <si>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</si>
  <si>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質問</t>
  </si>
  <si>
    <t>문제</t>
  </si>
  <si>
    <t>Pergunta</t>
  </si>
  <si>
    <t>Frage</t>
  </si>
  <si>
    <t>Common Name</t>
  </si>
  <si>
    <t>Western Australian Mint trading as The Perth Mint</t>
  </si>
  <si>
    <t>Country location</t>
  </si>
  <si>
    <t>Gold</t>
  </si>
  <si>
    <t>Tin</t>
  </si>
  <si>
    <t>Tantalum</t>
  </si>
  <si>
    <t>Tungsten</t>
  </si>
  <si>
    <t>Smelter Names</t>
  </si>
  <si>
    <t>金属(*)</t>
  </si>
  <si>
    <t>Metall (*)</t>
  </si>
  <si>
    <t>Metal(*)</t>
  </si>
  <si>
    <t>冶炼工厂地址（国家） (*)</t>
  </si>
  <si>
    <t>製錬施設所在地：国(*)</t>
  </si>
  <si>
    <t>제련소 위치: 국가 (*)</t>
  </si>
  <si>
    <t>Localisation de la fonderie : Pays (*)</t>
  </si>
  <si>
    <t>Local da Unidade de Fundição: País (*)</t>
  </si>
  <si>
    <t>Schmelzhütte Standort: Land</t>
  </si>
  <si>
    <t>Localizacion de la fabrica de fundicion: Pais (*)</t>
  </si>
  <si>
    <t>冶炼工厂地址（街道）</t>
  </si>
  <si>
    <t>製錬施設所在地：番地</t>
  </si>
  <si>
    <t>제련소 위치: 주소</t>
  </si>
  <si>
    <t>Localisation de la fonderie : Rue et Numéro</t>
  </si>
  <si>
    <t xml:space="preserve">Local da Unidade de Fundição: Endereço Completo </t>
  </si>
  <si>
    <t>Localizacion de la fabrica de fundicion: Calle</t>
  </si>
  <si>
    <t>冶炼工厂地址（城市）</t>
  </si>
  <si>
    <t>製錬施設所在地：市</t>
  </si>
  <si>
    <t>제련소 위치: 시</t>
  </si>
  <si>
    <t>Localisation de la fonderie : Ville</t>
  </si>
  <si>
    <t>Local da Unidade de Fundição: Cidade</t>
  </si>
  <si>
    <t>Localizacion de la fabrica de fundicion: Ciudad</t>
  </si>
  <si>
    <t>冶炼工厂地址（州/省）</t>
  </si>
  <si>
    <t>製錬施設所在地：州／県</t>
  </si>
  <si>
    <t>제련소 위치: 도/주</t>
  </si>
  <si>
    <t>Localisation de la fonderie : Etat / Province</t>
  </si>
  <si>
    <t>Local da Unidade de Fundição: Estado / Provincia</t>
  </si>
  <si>
    <t>Localizacion de la fabrica de fundicion: Estado/Provincia</t>
  </si>
  <si>
    <t>冶炼厂联络人</t>
  </si>
  <si>
    <t>제련소 담당자 이름</t>
  </si>
  <si>
    <t>Nom du contact de la fonderie</t>
  </si>
  <si>
    <t>Nome do Contato na Unidade de Fundição</t>
  </si>
  <si>
    <t>Nombre del contacto en la fabrica del fundidor</t>
  </si>
  <si>
    <t>冶炼厂联络人电子邮件</t>
  </si>
  <si>
    <t>제련소 담당자 이메일</t>
  </si>
  <si>
    <t>Email du contact de la fonderie</t>
  </si>
  <si>
    <t>Email do Contato da Unidade de Fundição</t>
  </si>
  <si>
    <t>Email de contacto en la fabrica del fundidor</t>
  </si>
  <si>
    <t>리스트에 없을 경우 추가 기재</t>
  </si>
  <si>
    <t>Prochaines étapes proposées, si applicable</t>
  </si>
  <si>
    <t>Proponha os próximos passos, caso seja aplicável.</t>
  </si>
  <si>
    <t>Vorgeschlagene nächste Schritte, falls vorhanden</t>
  </si>
  <si>
    <t>Siguientes pasos propuestos, si aplica</t>
  </si>
  <si>
    <t>矿井名称或如果是源于回收或报废材料商，请标注“回收”或“报废”</t>
  </si>
  <si>
    <t>Nom des Mine(s) ou si provenant d'éléments recyclés ou de fragments/scories, inscrire recyclé ou fragments/scories</t>
  </si>
  <si>
    <t>Nome da(s) Mina(s) ou se fornecedor de reciclado ou proveniente de sucata, declare reciclado ou sucata</t>
  </si>
  <si>
    <t>Nombre de la mina(s) o si es reciclado o proviene de desecho, mencione reciclado o desecho</t>
  </si>
  <si>
    <t>矿井的位置（国家）或如果是源于回收或报废材料商，就写“回收” 或“报废“</t>
  </si>
  <si>
    <t>Localisation (Pays) des Mine(s) ou si provenant d'éléments recyclés ou de fragments/scories, inscrire recyclé ou fragments/scories</t>
  </si>
  <si>
    <t xml:space="preserve">Localização (País) da Mina(s) ou se de oriegem de reciclado ou sucata, declare reciclado ou sucata </t>
  </si>
  <si>
    <t>Localizacion (pais) de la mina(s) o si es reciclado o proviene de desecho, mencione reciclado o desecho</t>
  </si>
  <si>
    <t xml:space="preserve">链接到 " 无冲突冶炼厂评估计划标准清单" </t>
  </si>
  <si>
    <t>「CFS適合製錬業者リスト」へのリンク</t>
  </si>
  <si>
    <t>Lien vers la liste des fonderies en regle avec le programme CFS ("CFS Compliant Smelter List")</t>
  </si>
  <si>
    <t>Link para a Lista de "FLC em Conformidade"</t>
  </si>
  <si>
    <t>Liga a " lista de fundidores que cumplen con CFS"</t>
  </si>
  <si>
    <t xml:space="preserve">在提交报告给客户之前，请审查是否拥有任何行项显示红色以确保所有必须填写的栏位已完成。  </t>
  </si>
  <si>
    <t>제출 전, 필수 항목이 모두 작성되었는 지 확인하기 위해, 붉게 표시된 부분을 검토하여 주십시오.</t>
  </si>
  <si>
    <t>Para assegurar que todos os campos obrigatórios foram preenchidos antes de submeter sue relatório a seus clientes revise o formulário nas linhas que aparecerem em vermelho.</t>
  </si>
  <si>
    <t>Um sicher zustellen dass alle erforderlichen Felder vor dem Versand an ihren Kunden ausgefüllt sind, sind die Posten rot markiert</t>
  </si>
  <si>
    <t>Para asegurase que todos los campos requeridos han sido llenados antes de enviarlos al cliente revise la forma si contiene cualquier cosa marcada en rojo</t>
  </si>
  <si>
    <t>待完成的必填栏位</t>
  </si>
  <si>
    <t>未記入の必須項目があります</t>
  </si>
  <si>
    <t>미기입 된 필수 항목</t>
  </si>
  <si>
    <t>Champs obligatoires non complétés</t>
  </si>
  <si>
    <t>Campos obrigatórios ainda não foram preenchidos</t>
  </si>
  <si>
    <t>Erforderliche Felder offen zur Vervollständigung</t>
  </si>
  <si>
    <t>Los restantes campos requeridos debe ser completados</t>
  </si>
  <si>
    <t>必填栏位</t>
  </si>
  <si>
    <t>必須項目</t>
  </si>
  <si>
    <t>필수 항목</t>
  </si>
  <si>
    <t>Champs obligatoires</t>
  </si>
  <si>
    <t>Campos Obrigatórios</t>
  </si>
  <si>
    <t>Erforderliche Felder</t>
  </si>
  <si>
    <t>Campos requeridos</t>
  </si>
  <si>
    <t>已提供的答案</t>
  </si>
  <si>
    <t>기입된 답변</t>
  </si>
  <si>
    <t>Réponse fournie</t>
  </si>
  <si>
    <t>Resposta fornecida</t>
  </si>
  <si>
    <t>Antwort ist vorhanden</t>
  </si>
  <si>
    <t>Respuestas requeridos</t>
  </si>
  <si>
    <t>备注</t>
  </si>
  <si>
    <t>注</t>
  </si>
  <si>
    <t>노트</t>
  </si>
  <si>
    <t>Remarques</t>
  </si>
  <si>
    <t>Notas</t>
  </si>
  <si>
    <t>Notizen</t>
  </si>
  <si>
    <t xml:space="preserve">在“申报“工作表上选择报告级别为“产品层面"才必须完成此项。 </t>
  </si>
  <si>
    <t>Completar somente o relatório for selecionado "nível de produto"  na 'Declaração' guia.</t>
  </si>
  <si>
    <t>Se requiere completar solamente si el nivel de reporte "Nivel-producto" se selecciona en la pestaña de "Declaracion".</t>
  </si>
  <si>
    <t>产品或项目料号（*）</t>
  </si>
  <si>
    <t>製品又は品目番号(*)</t>
  </si>
  <si>
    <t>제품 또는 아이템 번호 (*)</t>
  </si>
  <si>
    <t>Produit ou Numéro d'item (*)</t>
  </si>
  <si>
    <t>Número do Produto ou do Item (*)</t>
  </si>
  <si>
    <t>Produkt- oder Artikelnummer (*)</t>
  </si>
  <si>
    <t>Numero de producto o articulo(*)</t>
  </si>
  <si>
    <t>产品或项目描述</t>
  </si>
  <si>
    <t>製品又は品目の説明</t>
  </si>
  <si>
    <t>제품 또는 아이템 설명</t>
  </si>
  <si>
    <t>Description du Produit ou de l'item</t>
  </si>
  <si>
    <t xml:space="preserve">Descrição do Produto ou Item </t>
  </si>
  <si>
    <t>Produkt- oder Artikelbeschreibung</t>
  </si>
  <si>
    <t>descripcion de producto o articulo</t>
  </si>
  <si>
    <t>Champ à compléter uniquement si la mention "Niveau Produit" a été sélectionné dans la feuille 'Déclaration'</t>
  </si>
  <si>
    <t>Note: The following list of smelter names does not represent the EICC-GeSI Conflict-Free Smelter (CFS) or all smelters worldwide.</t>
  </si>
  <si>
    <t xml:space="preserve">注：以下的冶炼厂名单不包括EICC-GeSI 无冲突冶炼厂或全球所有冶炼厂。 </t>
  </si>
  <si>
    <t>注：以下の製錬業者リストは、EICC-GeSIコンフリクトフリー製錬業者（CFS）、又は世界中の全製錬業者を示すものではありません。</t>
  </si>
  <si>
    <t>Remarque: La liste de fonderies ne représente pas les fonderies Sans Conflit de l'EICC-GeSI ou toutes les fonderies mondialement</t>
  </si>
  <si>
    <t xml:space="preserve">Nota: A seguinte lista dos nomes de fundições não representa as Fundições Livres de Conflito EICC-GeSI ou todas as Fundições ao redor do  mundo. </t>
  </si>
  <si>
    <t xml:space="preserve">Hinweis: Die folgende Liste der Schmelzhütten Namen representiert nicht die EICC-GeSI Konflikt-Freie Schmelzhütten (CFS) oder alle weltweiten Schmelzhütten </t>
  </si>
  <si>
    <t>Nota: La siguiente lista de nombres de fundidores no representa la  lista de fundidores libres de conflicto (CFS) de la EICC-GeSI o todos los fundidores mundiales</t>
  </si>
  <si>
    <t>Metall</t>
  </si>
  <si>
    <t>冶炼工厂地址（国家）</t>
  </si>
  <si>
    <t>製錬施設所在地：国</t>
  </si>
  <si>
    <t xml:space="preserve">제련소 위치: 국가 </t>
  </si>
  <si>
    <t xml:space="preserve">Localisation de la fonderie : Pays </t>
  </si>
  <si>
    <t xml:space="preserve">Local da Unidade de Fundição: País </t>
  </si>
  <si>
    <t xml:space="preserve">Localizacion de la fabrica de fundicion: Pais </t>
  </si>
  <si>
    <t>Standard Smelter Names (*)</t>
  </si>
  <si>
    <t>To begin:
Step 1. Select Metal in column B
Step 2. Select from dropdown in column C
Step 3. If dropdown selection is "Smelter Not Listed" complete columns D &amp; E
Step 4. Enter all available smelter information in columns F thru N</t>
  </si>
  <si>
    <t>Smelter Not Listed</t>
  </si>
  <si>
    <t>Se a a resposta dada para quaisquer dos minérios listados for "Sim", as respostas requeridas para as Questões 2 a 6, terão os campos destacados em amarelo.</t>
  </si>
  <si>
    <t>2和3。针对每种金属的起源，选择适当的回答。</t>
  </si>
  <si>
    <t>2.及び3.各金属について、その原産地に関して最もふさわしい答えを選択してください。</t>
  </si>
  <si>
    <t>2 &amp; 3. 각 광물의 원산지에 대한 답변을 선택하시오.</t>
  </si>
  <si>
    <t>2 et 3. Pour chaque métal, sélectionner la réponse appropriée concernant son origine</t>
  </si>
  <si>
    <t xml:space="preserve">2 e 3. Para cada minério, selecione a resposta mais apropriada levando em consideração a sua origem. </t>
  </si>
  <si>
    <t>4.针对每种金属，选择最能代表供应商数据收集活动状况的适当回答。</t>
  </si>
  <si>
    <t>4.各金属について、御社サプライヤーのデータ収集活動状況を最もよく表しているものを選択してください。</t>
  </si>
  <si>
    <t>4.  각 광물에 대해, 귀사의 공급 회사 자료 수집 상태를 가장 잘 나타내는 답변을 선택하시오.</t>
  </si>
  <si>
    <t>4. Pour chaque métal, sélectionner la réponse représentant le mieux le statut de votre collection de données concernant vos fournisseurs</t>
  </si>
  <si>
    <t>5.针对每种金属，选择最能代表冶炼厂识别工作状况的适当回答。</t>
  </si>
  <si>
    <t>5.  각 광물에 대해, 귀사의 제련소 정보 파악 상태를 가장 잘 나타내는 답변을 선택하시오.</t>
  </si>
  <si>
    <t>5.Pour chaque métal, sélectionner la réponse représentant le mieux le statut de vos efforts d'identification de fonderies</t>
  </si>
  <si>
    <t>6.针对每种金属，根据所公布的CFS无冲突冶炼厂清单和您供应链中的冶炼厂进行对比，选择适当的回答。</t>
  </si>
  <si>
    <t>6.各金属について、御社サプライチェーンの製錬業者と、CFS適合製錬業者リストを比較した上で、適切な答えを選択してください。</t>
  </si>
  <si>
    <t>6. 각 광물에 제련소가 EICC-GeSI CFS 리스트에 있는 회사인가에 대한 답변을 선택하시오.</t>
  </si>
  <si>
    <t>6. Pour chaque métal, sélectionner la réponse appropriée en vous basant sur la comparaison entre les fonderies présentes dans votre chaine d'approvisionnement et sur la liste publiée de fonderies identifiées comme Conflict-Free (faisant partie de la liste du programme CFS)</t>
  </si>
  <si>
    <t>6. Para cada minério, selecione a resposta baseada na comparação das fundições de sua cadeia de fornecedores com relação à (FLC) Lista de Fundições em Conformidade.</t>
  </si>
  <si>
    <t>请参阅注释部分上面的链接，以验证冶炼厂状况。</t>
  </si>
  <si>
    <t>製錬業者の状態を検証する際は、備考欄の上のリンクを参照してください。</t>
  </si>
  <si>
    <t>Référez-vous au lien situé au-dessus de la section Commentaires pour vérifier le statut des fonderies</t>
  </si>
  <si>
    <t xml:space="preserve">Referir-se ao link acima para comentar a verificação de status das fundições. </t>
  </si>
  <si>
    <t>在注释部分提供您的意见来进一步说明您的回答。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</si>
  <si>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</si>
  <si>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</si>
  <si>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</si>
  <si>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 xml:space="preserve">Fornecer comentários no campo de Comentários como requerido para esclarecer respostas . </t>
  </si>
  <si>
    <t>A ~ J 질문 답변 안내서(59~77줄).
답변은 반드시 영어로 기입해야 합니다.</t>
  </si>
  <si>
    <t>「紛争地域及び紛争リスクの高い地域から産出される鉱物の責任あるサプライチェーンのためのOECD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J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</si>
  <si>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A~J는 귀사의 콩고산 광물질 구매 실사 활동을 평가하기 위해 제작되었습니다.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</si>
  <si>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J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</si>
  <si>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 请回答是(Yes)或不是(No)。如有意见，请提供。</t>
  </si>
  <si>
    <t>A.  「はい」又は「いいえ」でお答えください。必要に応じてコメントを記入してください。</t>
  </si>
  <si>
    <t xml:space="preserve">A.  "Yes=예" 또는 No=아니오"로 답하시오. 추가 답변이 필요할 경우 작성하시오.  </t>
  </si>
  <si>
    <t>A. Merci de répondre par "Oui" ou par "Non". Commenter si nécessaire</t>
  </si>
  <si>
    <t>A. Por favor, responda "Sim" ou "Não". Forneça comentários, se necessário.</t>
  </si>
  <si>
    <t>B. 请回答是(Yes)或不是(No)，并在注释栏位内提供网址链接。</t>
  </si>
  <si>
    <t>B.  「はい」又は「いいえ」で回答し、「はい」の場合はウェブサイトのリンクを備考欄に記入してください。</t>
  </si>
  <si>
    <t xml:space="preserve">B.  "Yes=예" 또는 "No=아니오"로 답하시오. 웹사이트 링크를 기입하시오. </t>
  </si>
  <si>
    <t>4CHN014</t>
  </si>
  <si>
    <t>Navoi,NMMC</t>
  </si>
  <si>
    <t>Heraeus Germany,Heraeus Hanau,Heraeus Materials Technology GMBH&amp;CO.KG,W.C. Heraeus GmbH</t>
  </si>
  <si>
    <t>Heraeus Hong Kong,Heraeus limited,Heraeus Technology Center</t>
  </si>
  <si>
    <t>Johnson Matthey Canada,JM Canada</t>
  </si>
  <si>
    <t>Metalor Switzerland</t>
  </si>
  <si>
    <t>Metalor Hong Kong,Metalor HK</t>
  </si>
  <si>
    <t>Metalor USA</t>
  </si>
  <si>
    <t>Umicore Hoboken,Umicore Beligium,Umicore SA,Umicore Precious Metals Refining</t>
  </si>
  <si>
    <t>Campos obligatorios estan señalados con asterisco (*), la informacion colectada en este templete debe ser actualizada anualmente, cualquier cambio en el ciclo anual debe ser proveida a los clientes.</t>
  </si>
  <si>
    <t>Schmelzhütte Identifizierung</t>
  </si>
  <si>
    <t>Standard Schmelzhütten Namen</t>
  </si>
  <si>
    <t>Bekannt als</t>
  </si>
  <si>
    <t>冶炼厂鉴别</t>
  </si>
  <si>
    <t>冶炼厂标准名称</t>
  </si>
  <si>
    <t>所知的别名</t>
  </si>
  <si>
    <t>冶炼厂标准名称（*）</t>
  </si>
  <si>
    <t>开始：
第一步骤：在B栏位选择金属
第二步骤：在C栏位的下拉菜单中选择
第三步骤：如果在下拉菜单中选择“没被列出的冶炼厂”，那么必须完成D和E栏位
第四步骤：在F至N栏位内输入冶炼厂的所有资料。</t>
  </si>
  <si>
    <t>Identification des fonderies</t>
  </si>
  <si>
    <t>alias connus</t>
  </si>
  <si>
    <t>Noms des fonderies standard</t>
  </si>
  <si>
    <t>Noms des fonderies standard (*)</t>
  </si>
  <si>
    <t>Informations à propos de l’entreprise</t>
  </si>
  <si>
    <t>Dans ce formulaire, le Périmètre décrit l'applicabilité des informations fournies par l'entreprise le remplissant. Le périmètre peut intégrer l'intégralité des produits et/ou services de l'entreprise ou, à la discrétion de l'entreprise, le formulaire peut être utilisé pour une Division, Catégorie de Produits, ou Produit(s) spécifiques.</t>
  </si>
  <si>
    <t>Alpha Metals Taiwan</t>
  </si>
  <si>
    <t>Empresa Metallurgica Vinto,Empressa Nacional de Fundiciones (ENAF),Complejo Metalurico Vinto S.A.</t>
  </si>
  <si>
    <t>Gejiu Zili Metallurgy Co.</t>
  </si>
  <si>
    <t>Guangxi Zhongshan Gold Bell Smelting Corp.Ltd</t>
  </si>
  <si>
    <t>Taboca,Paranapanema</t>
  </si>
  <si>
    <t>Thailand Smelting and Refining Co. Ltd.</t>
  </si>
  <si>
    <t>Yunnan Chengfeng Non-Ferrous Metals Co Ltd</t>
  </si>
  <si>
    <t>Duoluoshan Sapphire Rare Metal Co. Ltd</t>
  </si>
  <si>
    <t>Ningxia,OTIC</t>
  </si>
  <si>
    <t>Dowa Kogyo k.k,Dowa Metals &amp; Mining Co. Ltd,Dowa Metanix Co.Ltd,Dowa Metalmine co.ltd,Dowa Metals &amp; Mining. Kosak Seiren,Dowa Holdings Co. Ltd</t>
  </si>
  <si>
    <t>Johnson Matthey USA,JM USA,Johnson Matthey(Salt lake City)</t>
  </si>
  <si>
    <t>製錬業者識別番号</t>
  </si>
  <si>
    <t>標準的製錬業者名</t>
  </si>
  <si>
    <t>既知の別名</t>
  </si>
  <si>
    <t>標準的製錬業者名（*）</t>
  </si>
  <si>
    <t>記入のしかた:
ステップ1. B欄で金属を選択
ステップ2. C欄でドロップダウン・メニュから製錬業者名を選択
ステップ3. ドロップダウンで「製錬業者が表に含まれていない」を選択した場合、D欄とE欄に記入
ステップ4. F～N欄に入手可能な製錬業者情報を記入</t>
  </si>
  <si>
    <t>タングステン（W）製錬業者は、W鉱石（鉄マンガン重石及び灰重石）、W精鉱、W含有二次材料を、パラタングステン酸アンモニウム（APT）やメタタングステン酸アンモニウム（AMT）、フェロタングステン、酸化タングステン等のタングステン含有中間生成物に転換する企業と定義されている。APT生産能力を有するかどうかが、タングステン製錬業者の典型的な見分け方である。</t>
  </si>
  <si>
    <t>2IDN049</t>
  </si>
  <si>
    <t>Allgemeine Gold</t>
  </si>
  <si>
    <t>Allgemeine</t>
  </si>
  <si>
    <t>AKK</t>
  </si>
  <si>
    <t>Asahi Pretec Corp koube koujyo</t>
  </si>
  <si>
    <t>Norddeutsche Affinererie AG</t>
  </si>
  <si>
    <t>Dowa Kogyo k.k</t>
  </si>
  <si>
    <t>Dowa Metals &amp; Mining Co. Ltd</t>
  </si>
  <si>
    <t>Dowa Metanix Co.Ltd</t>
  </si>
  <si>
    <t>Dowa Metalmine co.ltd</t>
  </si>
  <si>
    <t>Dowa Metals &amp; Mining. Kosak Seiren</t>
  </si>
  <si>
    <t>Dowa Holdings Co. Ltd</t>
  </si>
  <si>
    <t>Heraeus Germany</t>
  </si>
  <si>
    <t>Heraeus Hanau</t>
  </si>
  <si>
    <t>Heraeus Materials Technology GMBH&amp;CO.KG</t>
  </si>
  <si>
    <t>W.C. Heraeus GmbH</t>
  </si>
  <si>
    <t>Heraeus Hong Kong</t>
  </si>
  <si>
    <t>Heraeus limited</t>
  </si>
  <si>
    <t>Heraeus Technology Center</t>
  </si>
  <si>
    <t>Johnson Matthey Canada</t>
  </si>
  <si>
    <t>JM Canada</t>
  </si>
  <si>
    <t>Johnson Matthey USA</t>
  </si>
  <si>
    <t>JM USA</t>
  </si>
  <si>
    <t>Johnson Matthey(Salt lake City)</t>
  </si>
  <si>
    <t>JX Nippon Mining and Metals</t>
  </si>
  <si>
    <t>Nippon Mining</t>
  </si>
  <si>
    <t>Metalor HK</t>
  </si>
  <si>
    <t>NMMC</t>
  </si>
  <si>
    <t>The Perth Mint</t>
  </si>
  <si>
    <t>Western Australian Mint</t>
  </si>
  <si>
    <t>Rand Refinery</t>
  </si>
  <si>
    <t>Shandong Gold Mining (Laizhou)</t>
  </si>
  <si>
    <t>SMM</t>
  </si>
  <si>
    <t>TANAKA TOKYO MELTERS</t>
  </si>
  <si>
    <t>Tanaka Denshi Kogyo</t>
  </si>
  <si>
    <t>TANAKA DENSHI KOGYO K.K</t>
  </si>
  <si>
    <t>TANAKA ELECTRONICS (HANGZHOU)CO.LTD</t>
  </si>
  <si>
    <t>TANAKA ELECTRONICS SINGAPORE PTE LTD</t>
  </si>
  <si>
    <t>Tanaka Holdings Co.Ltd.</t>
  </si>
  <si>
    <t>Tanaka Kikinnzoku Kogyo K.K.</t>
  </si>
  <si>
    <t>Tanaka Kikinzoku Group</t>
  </si>
  <si>
    <t>Tanaka Kikinzoku Hanbai K.K.</t>
  </si>
  <si>
    <t>Tanaka Kikinzoku Kogyo K.K. Japan.</t>
  </si>
  <si>
    <t>Tanaka Kikinzoku Kogyo k.k. syonan koujyo</t>
  </si>
  <si>
    <t>Tanaka Kinzoku international Co.Ltd Taipei branch</t>
  </si>
  <si>
    <t>Umicore Hoboken</t>
  </si>
  <si>
    <t>Umicore Beligium</t>
  </si>
  <si>
    <t>Umicore Precious Metals Refining</t>
  </si>
  <si>
    <t>Valcambi SUISSE</t>
  </si>
  <si>
    <t>Xstrata Corporation</t>
  </si>
  <si>
    <t>Canadian Copper Refinery</t>
  </si>
  <si>
    <t>CCR</t>
  </si>
  <si>
    <t>Horne Smelter</t>
  </si>
  <si>
    <t>Alpha Metals</t>
  </si>
  <si>
    <t>Empresa Metallurgica Vinto</t>
  </si>
  <si>
    <t>Empressa Nacional de Fundiciones (ENAF)</t>
  </si>
  <si>
    <t>Complejo Metalurico Vinto S.A.</t>
  </si>
  <si>
    <t>MSC</t>
  </si>
  <si>
    <t>Malaysia Smelting Corporation Berhad</t>
  </si>
  <si>
    <t>Taboca</t>
  </si>
  <si>
    <t>Paranapanema</t>
  </si>
  <si>
    <t>Funsur</t>
  </si>
  <si>
    <t>Minsur Mines</t>
  </si>
  <si>
    <t>Funsur Smelter</t>
  </si>
  <si>
    <t>Chengfeng Metals Co Pte Ltd</t>
  </si>
  <si>
    <t>YTCL</t>
  </si>
  <si>
    <t>Yuntinic Resources Inc.</t>
  </si>
  <si>
    <t>Cabot</t>
  </si>
  <si>
    <t>Cabot Corporation</t>
  </si>
  <si>
    <t>Cabot Supermetals</t>
  </si>
  <si>
    <t>Ningxia</t>
  </si>
  <si>
    <t>OTIC</t>
  </si>
  <si>
    <t>Plansee Group</t>
  </si>
  <si>
    <t>Plansee Holding AG</t>
  </si>
  <si>
    <t>Zhuzhou</t>
  </si>
  <si>
    <t>Zhuzhou Cemented Carbide Works Import and Export Co.</t>
  </si>
  <si>
    <t>GTP</t>
  </si>
  <si>
    <t>证券交易委员会  (www.sec.gov)</t>
  </si>
  <si>
    <t>Aug 29th, 2012</t>
  </si>
  <si>
    <t>Eine Hütte ist ein Unternehmen, beschafft und Prozesse Erz, Schlacke und / oder Recycling-Materialien und Schrott in raffinierten Metall oder Metall enthalten, Zwischenprodukte. Der Ausgang kann reines (99,5% oder mehr) von Metallen, Pulvern, Barren, Stangen, Getreide, Oxide oder Salze sein.</t>
  </si>
  <si>
    <t>이용 약관</t>
  </si>
  <si>
    <t>Se qualquer parte de qualquer disposição destes Termos e Condições será inválida ou inexeqüível pela legislação aplicável, disse que parte deve ser considerada ineficaz, na medida de tal invalidade ou inexeqüibilidade só, sem de forma alguma afetar as partes restantes da referida prestação ou o restante disposições destes Termos e Condições.</t>
  </si>
  <si>
    <t>６）以下の金属について、御社及び御社のサプライヤーが使用するすべての製錬業者は、コンフリクトフリー製錬業者（CFS）プログラムに適合し、適合製錬業者リストに記載されていますか？(*)</t>
  </si>
  <si>
    <t>3) Les métaux suivants (nécessaires au fonctionnement ou à la fabrication des produits de votre entreprise) proviennent-ils d'un fournisseur utilisant des scories ou des éléments recyclés? (*)</t>
  </si>
  <si>
    <t>Starck</t>
  </si>
  <si>
    <t>Stark</t>
  </si>
  <si>
    <t xml:space="preserve">5) 针对下列每一种在上述申报范围内的金属，您是否已确认贵公司和其供应商所使用的冶炼厂？(*) </t>
  </si>
  <si>
    <t>선언범위가 "명시한 제품"에만 적용될 시 완성 필요</t>
  </si>
  <si>
    <t>Einträge in dieser Tabelle sind nur erforderlich, wenn Sie im als Erklärungsbereich die Auswahl 'Produkt Level' getroffen haben</t>
  </si>
  <si>
    <t>Kommentare</t>
  </si>
  <si>
    <t>Reguläre Namen der Schmelzhütten(*)</t>
  </si>
  <si>
    <t>Schmelzhütten-Standort: Land (*)</t>
  </si>
  <si>
    <t>Schmelzhütten-Standort: Straße</t>
  </si>
  <si>
    <t>Schmelzhütten-Standort: Stadt</t>
  </si>
  <si>
    <t>Schmelzhütten-Standort: Bundesland/Provinz</t>
  </si>
  <si>
    <t xml:space="preserve">Schmelzhütten-Ansprechpartner: Name </t>
  </si>
  <si>
    <t>Schmelzhütten-Ansprechpartner: Email</t>
  </si>
  <si>
    <t>Name des/der Bergwerke(s) oder, falls aus Recycling oder Schrott, tragen sie "recycled" oder "scrap" ein</t>
  </si>
  <si>
    <t>Standort (Land) des/der Bergwerke(s) oder, falls aus Recycling oder Schrott, tragen Sie "recycled" oder "scrap" ein</t>
  </si>
  <si>
    <t>Link zur "CFS Compliant Smelter"- Liste</t>
  </si>
  <si>
    <t xml:space="preserve">Beginnen sie mit:
Schritt 1: Auswahl des Metalls in Spalte B
Schritt 2: Auswahl aus Dropdown-Menü in Spalte C
Schritt 3: Falls Ihre Auswahl aus dem Dropdown-Menü "Schmelzhütte nicht gelistet" ist,  füllen Sie Spalten D &amp; E aus
Schritt 4: Geben Sie alle verfügbaren Schmelzhütten-Informationen in den Spalten F bis N an
</t>
  </si>
  <si>
    <t>Konfliktmineralien-Fragebogen</t>
  </si>
  <si>
    <t>Der Zweck dieses Dokuments ist die Erfassung von Beschaffungsinformationen für Zinn, Tantal, Wolfram und Gold welches in Produkten genutzt wird</t>
  </si>
  <si>
    <t>Pflichtfelder sind mit einem Stern (*) gekennzeichnet. Die in diesem Fragebogen erfassten Informationen müssen in einem jährlichen Rythmus auf den neuesten Stand gebracht werden. Jegliche Änderungen innerhalb des Jahreszyklus sollten Ihren Kunden zur Verfügung gestellt werden.</t>
  </si>
  <si>
    <t>Firmenangaben</t>
  </si>
  <si>
    <t>Firmenidentifikationsnummer:</t>
  </si>
  <si>
    <t>Datum der Fertigstellung (*):</t>
  </si>
  <si>
    <t>Beantworten Sie folgende Fragen 1 - 6 basierend auf dem oben angegebenen Erklärungsbereich</t>
  </si>
  <si>
    <t>2) Entstammen folgende Metalle (die notwendig für die Funktionalität oder die Herstellung der Produkte Ihrer Firma sind) ursprünglich der DRC oder einem angrenzenden Land? (*)</t>
  </si>
  <si>
    <t>3) Kommen die folgenden Metalle (die notwendig für die Funktionalität oder die Herstellung der Produkte Ihrer Firma sind) aus Recycling- oder Schrott- Bezugsquellen? (*)</t>
  </si>
  <si>
    <t>4) Haben Sie von sämtlichen Ihrer Lieferanten vollständig ausgefüllte Konfliktmineralien-Fragebögen erhalten? (*)</t>
  </si>
  <si>
    <t>5) Haben Sie für jedes der folgenden Metalle sämtliche Schmelzhütten identifiziert, die Ihre Firma und Ihre Lieferanten für Produkte innerhalb des oben angegebenen Erklärungsbereiches beliefern? (*)</t>
  </si>
  <si>
    <t>6) Sind, bezogen auf die folgenden Metalle, sämtliche der von Ihrer Firma und Ihren Lieferanten genutzten Schmelzhütten gemäß den Vorgaben des Conflict-Free-Smelter (CFS) Programms validiert worden und in der „Compliant Smelter“- Liste aufgeführt? (*)</t>
  </si>
  <si>
    <t>Beantworten Sie folgende Fragen auf Firmenebene</t>
  </si>
  <si>
    <t>Kommentare und Anlagen</t>
  </si>
  <si>
    <t>Konfliktmineral</t>
  </si>
  <si>
    <t xml:space="preserve">Der EICC-GeSI Konfliktmineralien-Fragebogen wurde von der Electronic Industry Citizenship Coalition (EICC) und der Global e-Sustainability Initiative (GeSI) als gemeinsames Werkzeug zur Erfassung von Beschaffungsinformationen bezüglich "Konfliktmineralien" erstellt. Firmen innerhalb der Elektronikindustrie und anderen Branchen können diesen Fragebogen als Element ihres Due Diligence Programms nutzen, um  eine verantwortliche Materialbeschaffung zu prüfen und die Einhaltung der neuen Gesetzgebung* zu unterstützen. Dieser Fragebogen stimmt mit den EICC und GeSI Aktivitäten bezüglich dem Conflict Free Smelter (CFS) Programm überein**. </t>
  </si>
  <si>
    <t>Hinweis: Eingaben mit (*) sind Pflichtfelder</t>
  </si>
  <si>
    <t>1. Geben sie ihren rechtmäßigen Firmennamen ein. Abkürzungen sind nicht zulässig.</t>
  </si>
  <si>
    <t>2. Wählen sie den Erklärungsbereich für die Deklaration aus. Für die Erklärungsbereiche "Unternehmen" oder "Produktkategorie" machen Sie bitte zusätzliche Angaben in diesem Arbeitsblatt unter "Beschreibung des Erklärungsbereiches", die den Unternehmensbereich, die Fabrik oder die spezifischen Produkte/kategorien beschreiben. Für den Erklärungsbereich "Produkt" wird ein Link zum Reiter "Product List" angezeigt.</t>
  </si>
  <si>
    <t>3. Geben sie ihre eindeutige Firmenidentifikationsnummer (DUNS Nummer, Steuernummer, etc.) ein</t>
  </si>
  <si>
    <t>7. Bitte geben sie das Datum (TT-MM-JJJJ)ein, an dem der Fragebogen ausgefüllt wurde.</t>
  </si>
  <si>
    <t>8. Speichern sie den Fragebogen unter folgendem Dateinamen ab: Firmenname-Datum.xls (Datum als JJJJ-MM-TT)</t>
  </si>
  <si>
    <t>Anleitung zum Ausfüllen der sechs Fragen zur Sorgfaltsprüfung (Due Diligence) (Reihen 21 - 51)
Bitte machen Sie alle Angaben nur in ENGLISCH</t>
  </si>
  <si>
    <t>Diese sechs Fragen definieren den Gebrauch, den Ursprung und die Identifizierung der Beschaffung für jedes der Metalle. Antworten dieser Fragen sollen den Angaben entsprechen, die Sie in "Beschreibung des Erklärungsbereiches" bei der Firmeninformation gemacht haben.</t>
  </si>
  <si>
    <t>Für jeder der sechs erforderlichen Fragen geben sie für jedes Metall eine Antwort ein, in dem sie das Dropdown-Menü nutzen.</t>
  </si>
  <si>
    <t>1. Falls Ihre Anwort für eines der gelisteten Metalle "Nein" ist, sind alle verbleibenden Felder innerhalb dieser Sektion ausgegraut. Dies bedeutet, dass keine weiteren Antworten notwendig sind und ihre Erklärung für das jeweilige Metall vollständig ist.</t>
  </si>
  <si>
    <t>Falls Ihre Anwort für eines der gelisteten Metalle "Ja" ist, sind Anworten für die Fragen 2 bis 6 (angezeigt als gelb markierte Felder) notwendig.</t>
  </si>
  <si>
    <t>2. und 3. Wählen sie für jedes Metall eine Antwortoption bezüglich des Ursprungs.</t>
  </si>
  <si>
    <t xml:space="preserve">4. Wählen Sie für jedes Metall die Antwort, die dem tatsächlichen Status Ihrer Aktivitäten zur Erfassung der Lieferantendaten entspricht. </t>
  </si>
  <si>
    <t>5. Wählen Sie für jedes Metall die Antwort, die am ehesten dem tatsächlichen Status ihrer  Aktivitäten zur Identifizierung von Schmelzhütten entspricht.</t>
  </si>
  <si>
    <t>6. Wählen Sie für jedes Metall eine Antwort basierend auf einem Vergleich der Schmelzhütten in ihrer Lieferkette mit der veröffentlichten CFS Compliant Smelter List.</t>
  </si>
  <si>
    <t>Benutzen Sie  den  Link oberhalb des Kommentarbereichs zur Prüfung des Schmelzhütten-Status</t>
  </si>
  <si>
    <t>Geben Sie, falls notwendig, Anmerkungen im Kommentarbereich ein, die für eine Klarstellung ihrer Antwort hilfreich sind.</t>
  </si>
  <si>
    <t xml:space="preserve">Die OECD Due Diligence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J. betreffen die Beurteilung ihrer konfliktfreien Mineralienbeschaffungs- Due Diligence- Aktivitäten. Die Antworten auf diese Fragen sollen den gesamten Bereich Ihrer Firmenaktivitäten abdecken und sich nicht nur auf den Bereich des "Erklärungsbereiches" (wie in der Firmeninformation ausgewählt) beschränken. </t>
  </si>
  <si>
    <t>A. Bitte mit "Ja" oder "Nein" antworten. Machen Sie Anmerkungen, falls notwendig.</t>
  </si>
  <si>
    <t>B. Bitte mit "Ja" oder "Nein" antworten. Geben Sie einen Web-Link im Kommentarbereich ein.</t>
  </si>
  <si>
    <t>C. Bitte mit "Ja" oder "Nein" antworten. Machen Sie Anmerkungen, falls notwendig. "DRC conflict-free" ist in dem US Dodd-Frank Wall Street Reform and Consumer Protection Act definiert als "Produkte die keine Konfliktmineralien enthalten, die direkt oder indirekt bewaffnete Gruppen in der Demokratischen Republik Kongo oder in angrenzenden Staaten finanzieren oder unterstützen"</t>
  </si>
  <si>
    <t>D. Bitte mit "Ja" oder "Nein" antworten.  Die "Konfliktfreie-Schmelzhütten (CFS)"- Liste beschreibt die Mineralienschmelzhütten und -raffinerien denen die Befolgung der CFS Programmrichtlinien bestätigt worden ist. Die aktuelle Liste und weitere Informationen über das Programm finden Sie auf www.conflictfreesmelter.org 
Machen sie Anmerkungen falls notwendig.</t>
  </si>
  <si>
    <t xml:space="preserve">E. Bitte mit "Ja" oder "Nein" antworten. Beispiele für Due Diligence Massnahmen sind: Kommunikation und Aufnahme der Erwartungen an die Lieferanten an eine Konfliktfreie Lieferkette in Verträgen (wo möglich), Identifizierung und Beurteilung von Risiken in der Lieferkette, Entwicklung und Einführung einer Strategie um auf die identifizierten Risiken zu reagieren, Verifizierung ob ihre direkten Lieferanten die "DRC Konfliktfrei" Grundsätze beachten, etc. Diese Beispiel zu Due Diligence Massnahmen sind in Einklang mit den international anerkannten OECD Richtlinien. </t>
  </si>
  <si>
    <t>F. Bitte mit "Ja" oder "Nein" antworten. Falls "Nein", beschreiben Sie bitte ihre Anforderung an ihren Lieferanten (z.B. Bestätigung oder Zertifikat, Zollerklärung, etc.)</t>
  </si>
  <si>
    <t>G. Bitte mit "Ja" oder "Nein" antworten. Machen Sie Anmerkungen wenn notwendig.</t>
  </si>
  <si>
    <t>H. Bitte wählen Sie die Antwort, die am besten zeigt, wie Ihre Firma die Angaben ihrer Lieferanten überprüft. Bitte beziehen Sie sich auf folgende Definitionen in ihrer Antwort:
"3rd part audits" sind Audits bei ihren Lieferanten durchgeführt von unabhängigen Parteien/Dienstleister.
"Nur Überprüfung von Dokumenten" bezieht sich auf die Überprüfung auf die vom Lieferanten vorgelegten Berichte und Dokumente von unabhängigen Parteien/Dienstleister und/oder von ihrem eigenen Personal.
"Interner Audit" sind Audits bei ihren Lieferanten durchgeführt von ihrem Firmenpersonal.</t>
  </si>
  <si>
    <t>I. Bitte mit "Ja" oder "Nein" antworten. Falls "Ja", beschreiben Sie bitte wie Sie den Prozess der korrektiven Maßnahmen ausführen.</t>
  </si>
  <si>
    <t>J. Bitte mit "Ja" oder "Nein" antworten. Die von der SEC gestellten Anforderungen an Offenlegung gelten für alle US  börsennotierten Firmen, die dem US Securities Exchange Act unterliegen. Weitere Informationen erhalten sie unter: www.sec.gov</t>
  </si>
  <si>
    <t>Anleitung zum Ausfüllen des Reiters "Smelter List". Bitte machen Sie ihre Angaben nur in ENGLISCH</t>
  </si>
  <si>
    <t>Hinweis: Spalten mit (*) sind Pflichtfelder</t>
  </si>
  <si>
    <t>1.Metall (*) - Benutzen Sie das Dropdown-Menü und wählen Sie das Metall für das Sie die Schmelzhütten-Informationen eingeben.</t>
  </si>
  <si>
    <t xml:space="preserve">Die "Konfliktfreie Schmelzhütten"-  Liste (die "Liste") und Programm, Fragebögen und Werkzeuge (zusammengefasst unter "Werkzeuge"), beinhalten ohne Einschränkung alle Informationen, die hier nur zu Informationszwecke zur Verfügung gestellt sind und sind nur aktuell auf dem Stand des angegebenen Datums. Jegliche Ungenauigkeiten oder Irrtümer in der Liste oder der Werkzeuge sind nicht in der Verantwortung der Electronic Industry Citizenship Coalition Incorporated, einer Delaware Nichtaktiengesellschaft ("EICC"), oder der Global e-Sustainability Inititiative, einer Belgischen Nicht-für-Profit Organisation ("GeSI").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</si>
  <si>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제련소 ID</t>
  </si>
  <si>
    <t xml:space="preserve">제련소 표준이름들 </t>
  </si>
  <si>
    <t>알려진 별칭</t>
  </si>
  <si>
    <t>제련소 표준이름들  (*)</t>
  </si>
  <si>
    <t>시작방법:
절차 1.  B 칼럼에서  금속선택
절차 2.  C 칼럼 드랍다운에서 제련소선택
절차 3. 절차 2에서 "Smelter Not Listed" (제련소명 없음) 선택시, D 와 E 칼럼 기입
절차 4.  F ~ N 칼럼에 유효한 모든 제련소정보 기입</t>
  </si>
  <si>
    <t>5. Smelter Facility Location: Street Address – Fill in the street address of the smelter facility that processes the minerals that enter your supply chain.  This is the physical location of the smelter where the minerals are being processed.  Do not list the headquarters of the company.  Example: 12 Calgary Street</t>
  </si>
  <si>
    <t>6. Smelter Facility Location: City – Fill in the city location of the smelter facility that processes the minerals that enter your supply chain. This is the physical location of the smelter where the minerals are being processed.  Do not list the headquarters of the company. Example: Montreal</t>
  </si>
  <si>
    <t>7. Smelter Facility Location: State/Province, if applicable – Fill in the state or province location of the smelter facility that processes the minerals that enter your supply chain.  This is the physical location of the smelter where the minerals are being processed.  Do not list the headquarters of the company.  Example: Quebec</t>
  </si>
  <si>
    <t>8. Smelter Facility Contact Name – Fill in the name of the Smelter Facility Contact person who you worked with.</t>
  </si>
  <si>
    <t>9. Smelter Facility Contact Email – Fill in the email address of the Smelter Facility contact person who was identified in step#7.  Example: John.Smith@SmelterXXX.com</t>
  </si>
  <si>
    <t>10. Proposed next steps, if applicable – Provide the actions you will take with the smelter if the facility is not listed on the EICC-GeSI CFS list. Example: request smelter facility to be assessed through the CFS program, remove from preferred supplier list, etc.</t>
  </si>
  <si>
    <t>11. Name of Mine(s) or if recycled or scrap sourced, state “recycled” or “scrap”    -   Provide the name of the mine that extracted the metal noted in column B.  If the metal was provided from “recycled” or “scrap” sources, note which (scrap or recycled) in the field provided. See definitions for “recycled” and “scrap”</t>
  </si>
  <si>
    <t>12. Location (Country) of Mine(s) or if recycled or scrap sourced, state “recycled” or “scrap”   -   In the field provided, identify the country in which the mine is located.  Example: Australia.  If the metal was provided from “recycled” or “scrap” sources, note which (scrap or recycled) in the field provided.  See definitions for “recycled” and “scrap”</t>
  </si>
  <si>
    <t>13. Comments – free form text field to enter any comments concerning the smelter.  Example: smelter is being acquired by Company YYY</t>
  </si>
  <si>
    <t>5. 冶炼工厂地址：街道-  输入使用在供应链内的冶炼工厂所在街道。这是指冶炼厂真正进行提炼金属的地方。请不要填写公司总部的地址。例如：12 Calgary street</t>
  </si>
  <si>
    <t>6. 冶炼工厂地址：城市-  输入使用在供应链内的冶炼工厂所在的城市名。这是指冶炼厂真正进行提炼金属的地方。请不要填写公司总部的地址。例如：Montreal</t>
  </si>
  <si>
    <t xml:space="preserve">7. 冶炼工厂地址：州/省，如适用-  输入使用在供应链内的冶炼工厂所在的州名或省名。这是指冶炼厂真正进行提炼金属的地方。请不要填写公司总部的地址。例如：Quebec </t>
  </si>
  <si>
    <t>8. 冶炼工厂联络人 - 输入直接和你接洽的冶炼工厂联络人的名字</t>
  </si>
  <si>
    <t>9. 冶炼工厂联络人电子邮件 - 输入问题7所填写的冶炼工厂联络人的电子邮件地址。 例如：John.Smith@SmelterXXX.com</t>
  </si>
  <si>
    <t>10. 建议后续的步骤，如适用 - 如果该冶炼厂名字不在EICC-GeSI CFS 清单里， 请提供您将会对该冶炼厂采取的行动。 例如：要求冶炼厂参与CFS评估方案，将冶炼厂从首选供应商名单中删除，等等。</t>
  </si>
  <si>
    <t>11.矿场名称或如果是源于回收或报废材料商，请标注“回收”或“报废”- 请填写开采B栏所注明的金属的矿场名称。如果该金属源于”回收“或“报废“材料商，请在栏内注明（报废或回收）。请看释义里“回收“及“报废“的定义。</t>
  </si>
  <si>
    <t>12.矿场的位置（国家）或如果是源于回收或报废材料商，就写“回收” 或“报废“ - 请在栏位注明矿场位置的所属国家名字。例如：澳洲。如果该金属是源于“回收”或“报废”材料商，就在提供的栏位注明（回收或报废）。请看释义里“回收“及“报废“的定义。</t>
  </si>
  <si>
    <t>13.注释 -以自由的格式来输入任何有关冶炼厂的意见。例如：被YYY公司收购的冶炼厂</t>
  </si>
  <si>
    <t>5.  製錬施設所在地：番地－  御社のサプライチェーンに含まれる鉱物を加工している製錬所の所在する番地を記入してください。製錬業者が鉱物を加工している実際の所在地を記入し、その会社の本社の所在地を記載しないでください。
例：12 Calgary Street</t>
  </si>
  <si>
    <t>6.  製錬施設所在地：市－  御社のサプライチェーンに含まれる鉱物を加工している製錬所の所在する市を記入してください。製錬業者が鉱物を加工している実際の所在地を記入し、その会社の本社の所在地を記載しないでください。
例：Montreal</t>
  </si>
  <si>
    <t>7.  製錬施設所在地：州／県（該当する場合のみ回答）　－  御社のサプライチェーンに含まれる鉱物を加工している製錬所の所在する州又は県を記入してください。製錬業者が鉱物を加工している実際の所在地を記入し、その会社の本社の所在地を記載しないでください。
例：Quebec</t>
  </si>
  <si>
    <t>8.  製錬施設連絡先担当者氏名　御社及びサプライヤーが使用する製錬施設の連絡先担当者の氏名を記入してください。</t>
  </si>
  <si>
    <t xml:space="preserve">9.  製錬施設連絡先電子メール　上記製錬施設連絡先担当者のメールアドレスを記入してください。
例：John.Smith@SmelterXXX.com </t>
  </si>
  <si>
    <t>10.  次に取る対策（該当する場合のみ回答）　製錬所施設がEICC-GeSIのCFSリストに載っていない場合、製錬業者に対してとる行動をご説明ください。 例：製錬業者の施設がCFSプログラムによる監査を受けるよう要請する、推奨サプライヤーのリストから削除する等。</t>
  </si>
  <si>
    <t>11.  鉱山名を記入。再生材・スクラップを調達した場合は"recycled" 又は"scrap"と記入　B列に記載の金属を採掘した鉱山名を記入してください。金属が「再生材」又は「スクラップ」として調達された場合は、空欄にいずれか（"recycled" 又は"scrap"）を記入してください。 「再生材」及び「スクラップ」に関しては定義を参照してください。</t>
  </si>
  <si>
    <t>12.  鉱山の所在地（国）を記入。再生材又はスクラップを調達した場合は"recycled" 又は"scrap"と記入　空欄に鉱山が所在する国を記入してください。例：オーストラリア（Australia)
金属が「再生材」又は「スクラップ」により調達された場合は、空欄にいずれか（"recycled" 又は"scrap"）を記入してください。「再生材」及び「スクラップ」に関しては定義を参照してください。</t>
  </si>
  <si>
    <t>13. 備考－製錬業者に関するコメントがあれば備考欄に記述してください。例：製錬業者はYYY社に買収されている</t>
  </si>
  <si>
    <t>5. 제련소 위치: 주소 - 귀사의 공급망에 공급되는 광물질을 공정하는 제련소가 위치한 주소를 기입하시오. 이 주소는 광물질 제련 공정을 운영하고 있는 시설(Site)이 위치한 곳을 말합니다. 
제련소의 본사 주소를 기입하지 마시오. (예: 12 Calgary Street)</t>
  </si>
  <si>
    <t>6. 제련소 위치: 시 - 귀사의 공급망에 공급되는 광물질을 공정하는 제련소가 위치한 시를 기입하시오. 이 주소는 광물질 제련 공정을 운영하고 있는 시설(Site)이 위치한 곳을 말합니다. 
제련소의 본사 시를 기입하지 마시오. (예: Montreal)</t>
  </si>
  <si>
    <t>7. 제련소 위치: 도/주 - 귀사의 공급망에 공급되는 광물질을 공정하는 제련소가 위치한 도나 주를 기입하시오. 이 주소는 광물질 제련 공정을 운영하고 있는 시설(Site)이 위치한 곳을 말합니다. 
제련소의 본사 도나 주를 기입하지 마시오. (예: Quebec)</t>
  </si>
  <si>
    <t>8.  제련소 담당자 이름 - 귀사에 공급하는 제련소의 담당자 이름을 기입하시오.</t>
  </si>
  <si>
    <t xml:space="preserve">9.  제련소 담당자 이메일 - 귀사에 공급하는 제련소 담당자의 이메일 주소를 기입하시오.  예: John.Smith@SmelterXXX.com </t>
  </si>
  <si>
    <t xml:space="preserve">10.  해당시 조치와 계획.  제련소가 EICC-GeSI CFS 리스트에 없는 경우, 귀사가 해당 제련소에게 취할 조치와 계획을 작성하시오. 
예시: CFS 프로그램 참여, 협력사 리스트 제외 등의 계획 </t>
  </si>
  <si>
    <t xml:space="preserve">11.  광산 이름(재활용또는 스크랩된 광물일 경우 "재활용" 또는 "스크랩" 이라고 명시하시오) - J단에 명시된 광물을 추출하는 광산의 이름을 기입하시오. 만약에 재활용 또는 스크랩된 된 광물일 경우, "재활용" 또는 "스크랩" 이라고 명시하시오. ("재활용"과 "스크랩" 에 대한 정의를 보시오) </t>
  </si>
  <si>
    <t>12.  광산 위치(국가)(재활용또는 스크랩된 광물일 경우 "재활용" 또는 "스크랩" 이라고 명시하시오) - 광산이 위치한 국가를 기입하시오. (예: 호주) 만약에 재활용또는 스크랩된 광물인 경우, "재활용"또는 "스크랩" 이라고 명시하시오. ("재활용"과 "스크랩" 에 대한 정의를 보시오)</t>
  </si>
  <si>
    <t xml:space="preserve">13.  추가 내용 - 제련소에 대한 추가 정보를 기입하시오. (예:  제련소는 YYY 회사가 구입중 )  </t>
  </si>
  <si>
    <t>5. Localisation de la fonderie (adresse) – Indiquer l'adresse de la fonderie traitant les minerais entrant dans votre chaine d’approvisionnement. Ceci est l’endroit physique où le minerai est traité par la fonderie. Ne pas inscrire l’adresse du siège social de la société. Exemple : 12 Calgary Street</t>
  </si>
  <si>
    <t>6. Localisation de la fonderie: Ville - inscrire le nom de la ville dans laquelle est située la fonderie traitant les minerais entrant dans votre chaine d’approvisionnement.
Ceci est l’endroit physique où le minerai est traité par la fonderie. Ne pas inscrire l’adresse du siège social de la société. Exemple : Montreal</t>
  </si>
  <si>
    <t>7. Localisation de la fonderie: Etat/Province, si applicable. Inscrire l'Etat ou la Province dans laquelle (lequel) est situé(e) la fonderie traitant les minerais entrant dans votre chaine d’approvisionnement.
Ceci est l’endroit physique où le minerai est traité par la fonderie. Ne pas inscrire l’adresse du siège social de la société. Exemple : Quebec</t>
  </si>
  <si>
    <t>8. Nom du contact de la fonderie - Inscrire le nom du contact avec lequel vous avez travaillé au sein de la fonderie.</t>
  </si>
  <si>
    <t>9. Adresse Email du contact de la fonderie – Inscrire l’adresse Email du contact au sein de la fonderie identifié à l'étape #7. Exemple : John.Smith@FonderieXXX.com</t>
  </si>
  <si>
    <t>10. Prochaines actions proposées, si applicable - Lister les actions que vous engagerez avec la fonderie si l’infrastructure ne fait pas partie de la liste de l’EICC-GeSI. Exemples : Demander à l’entreprise de fonderie d’être évaluée suivant la procédure du programme CFS, retirer de la liste des fournisseurs préférés, etc.</t>
  </si>
  <si>
    <t xml:space="preserve">11. Nom des mines si des scories de métaux ou des métaux recyclés sont sourcés, mentionner « scories » ou « recyclé » – Inscrire le nom de la mine ayant extrait le mètal listé dans la colonne B. Si le minerai fourni provient de « scories » ou du recyclage, mentionner lequel (scories ou recyclé) dans le champ prévu a cet effet. Voir les définitions de « scories » et « recyclé » </t>
  </si>
  <si>
    <t xml:space="preserve">12. Localisation (Pays) de(s) la mine(s) ou si provenant de scories ou du recyclage, indiquer "recyclé" ou "scories" - Dans le champ prévu à cet effet, indiquer le pays dans lequel la mine est située. Exemple : Australie. Si le minerai fourni provient de "scories" ou du "recyclage", mentionner lequel (scories ou recyclé) dans le champ prévu  cet effet. Voir les définitions de "scories" et "recyclé" </t>
  </si>
  <si>
    <t>13. Commentaires - Zone de texte pour inscrire tout commentaire relatif à la fonderie. Exemple: La fonderie a été achetée par l'entreprise YYY</t>
  </si>
  <si>
    <t xml:space="preserve">3. Nome da Fundição (*) - Complete com o nome de todas as fundições que sua empresa identificou e o fornecedor que a utiliza. Use uma linha separada para cada metal/fundição/e combinação de país que foi identificado. </t>
  </si>
  <si>
    <t>5. Endereço da Unidade da Fundição: País (*) -  Complete o endereço com nome da rua e número, ou seja, onde se localiza a fundição que processa o minério e que se encontra em sua cadeia de fornecedores. Deverá ser a localização física da unidade de fundição onde efetivamente os minérios são processados. Não inclua na lista a matriz da organização. Por exemplo: Rua Calgary, 12.</t>
  </si>
  <si>
    <t>6. Localização da Fundição: Cidade - Preencha a cidade onde se encontra a unidade de funidçãoque processa o minério e que se encontra em sua cadeia de fornecedores. Deverá ser a localização física da unidade de fundição onde efetivamente os minérios são processados. Não inclua na lista a matriz da organização. Por exemplo: Cidade de Montreal.</t>
  </si>
  <si>
    <t>7. Localização da Fundição:Estado ou Província, quando aplicável - Preencha o estado / Província onde se encontra a unidade de funidçãoque processa o minério e que se encontra em sua cadeia de fornecedores. Deverá ser a localização física da unidade de fundição onde efetivamente os minérios são processados. Não inclua na lista a matriz da organização. Por exemplo: Província de Quebec.</t>
  </si>
  <si>
    <t xml:space="preserve">8. Nome do Contato na Unidade de Fundição - Preencha o nome da pessoa de Contato da Unidade que você identificou. </t>
  </si>
  <si>
    <t>9. Email do Contato na Unidade de Fundição - Preencha o endereço de Email da pessoa de Contato da Unidade que você identificou no passo 7. Ex.: JoaoSmith@smelterXXX.com</t>
  </si>
  <si>
    <t xml:space="preserve">10. Este campo está disponível para caso seja necessa´rio adicionar mais informações, se aplicável - Forneça ações que você realizará se a unidade não estiver entre as empresas na Lista de FLC do EICC-GeSI. Por exemplo: solicite que a unidade de fundição seja avaliada por meio do Programa, remova da lista de fornecedores preferenciais, etc. </t>
  </si>
  <si>
    <t>Um grupo de produtos que podem ser descritos por uma indústria reconhecida termo genérico (ex. capacitores).</t>
  </si>
  <si>
    <t>Eine Produktgruppe, die von einer Industrie beschrieben und ein anerkannter Oberbegriff (zB Kondensatoren) ist.</t>
  </si>
  <si>
    <t>미국증권거래위원회 (www.sec.gov)</t>
  </si>
  <si>
    <t>冶炼厂指的是一间采购和处理矿石，矿渣或回收材料并且报废材料成为精致金属或含金属中介产品的公司。它的产品可包括纯(99.5%或更大)金属，金属粉末，金属锭，金属条块，晶粒，金属氧化物或金属盐类。</t>
  </si>
  <si>
    <t>製錬業者とは、鉱石、スラグ及び再生材、スクラップを、製錬金属又は金属中間生成物に加工する企業である。生産物には、純金属（純度99.5%以上）、粉末、インゴット、バー、結晶粒、酸化物又は塩等がある。</t>
  </si>
  <si>
    <t>Une fonderie est une entreprise qui fournit et traite des minerais, scories et/ou materiaux recyclés ou fragments en métaux raffinés ou métaux contenant des produits intermédiaires. Les résultats des traitements peuvent être des métaux purs (99.5% ou plus), des poudres, des lingots, des barres, des grains, des oxydes ou des sels.</t>
  </si>
  <si>
    <t>A fundição é uma empresa que adquire e processa minério mineral, escórias e / ou materiais reciclados, assim como sucata, transformando em metal refinado ou metal contendo produtos intermediários. A saída pode ser: metais puros (99,5% ou mais), pós, lingotes, barras, grãos, óxidos ou sais.</t>
  </si>
  <si>
    <t xml:space="preserve">钽冶炼厂指的是一间转换含有钽的矿石，矿渣，粉末或废料为含钽品(例如钽粉末，钽部件，氧化钽，合金，焊丝，烧结条块或类似的最终产品)或介于中间的产品(例如KTaF(也被称为钾盐),钽氢氧化物和未经提炼钽粉，合成矿石和其他钽分解物质)的公司。 </t>
  </si>
  <si>
    <t>タンタル製錬業者とは、タンタル（Ta）含有物、スラグ、粉末、スクラップから、タンタル含有製品（Ta粉末、Ta部品、Ta酸化物、合金、ワイヤー、焼結棒、もしくは類似の最終製品）、又は中間生成物（KTaF（KSaltとも言う）、Ta水酸化物、Ta未精製粉末、人工鉱石、及びその他のTa温浸材料）を生産する企業である。</t>
  </si>
  <si>
    <t>탄탈륨 광석, 슬래그(광석 분쇄 물질), 재생 광물 및 스크랩을 활용하여 정제탄탈륨 분말, 탄탈륨 사, 탄탈륨 산화 분말, 순수 탄탈륨잉곳, K2TaF7 (K-Salt) 혹은 탄탈륨바를 생산하는 회사</t>
  </si>
  <si>
    <t>Une fonderie ou affinerie de tantale est une entreprise convertissant les minerais, scaries, poudres ou fragments/scories contenant du tantale (Ta) en produits contenant du Ta (comme les poudres de Ta, les composants de Ta, les oxydes de Ta, les alliages, câbles, barres frittées ou produits finis similaires) ou produits intermédiaires (comme le kTaF (aussi appelé KSalt), les hydroxydes de Ta et les poudres de Ta non affinées, les minerais synthétiques et les autres matériaux de digestion de Ta)</t>
  </si>
  <si>
    <t>A fundição de tântalo é uma empresa que converte  minérios que contêm tântalo (Ta), escórias, pó ou sucata em produtos que contenham Tantalo (como pó de Ta, componentes  de Ta,  óxidosTa , ligas, fios, barras sinterizado ou semelhantes produtos finais) ou produtos intermediários (tal como KTaF (também conhecido como KSalt), hidróxidos de Ta e pós de Ta não refinados, minérios sintéticos e  outros materiais assimilados de Ta).</t>
  </si>
  <si>
    <t>Ein Tantal-Schmelzhütte ist eine Firma die Tantal (Ta) aus Erzen, Schlacken, Pulver oder Schrott in Tantal (Ta) enthaltenden Produkten (z. B. Ta-Pulver, Ta​​-Komponenten, Ta ​​Oxide, Legierungen, Drähte, gesinterten Stangen oder ähnliche Endprodukte) oder Zwischenprodukte (wie KTaF (auch als KSalz bekannt), Ta ​​und Ta-hydroxide raffiniertes Pulver, Erzen und anderen synthetischen Ta Aufschluss Materialien) umwandelt.</t>
  </si>
  <si>
    <t xml:space="preserve">锡冶炼厂指的是一间处理含锡矿石精矿以生产粗略或全精炼锡（纯≥99.85％）的公司。 二次冶炼厂指的是一间处理用于生产粗略或全精炼锡次等原料的公司。提炼厂指的是处理粗略锡或合适的辅助材料来生产全精炼锡的公司。 锡冶炼厂可能是其中一个或者以上的综合。 </t>
  </si>
  <si>
    <t>錫製錬業者とは、錫精鉱から錫粗鉱石又は純錫（純度99.85%以上）を生産する企業である。二次製錬業者とは、二次材料から錫粗鉱石又は純錫を生産する企業である。精錬業者とは、錫粗鉱石又は適切な二次材料から純錫を生産する企業である。錫製錬業者は、上記のどれか1つ、もしくは複数の説明に該当する場合がある。</t>
  </si>
  <si>
    <t>주석 광석을 주석 원석 혹은 정제주석으로 (≥99.85%) 생산하는 회사.  2차 제련소는 2차 주석 물질을 정제하여 주석 원석 혹은 정제주석으로 생산하는 회사. 제련소는 주석 원석 혹은 적당한 2차 주석 물질을 정제하여 정제주석으로 생산하는 회사.  주석 제련소는  위중 하나 또는 이상일 수 있음</t>
  </si>
  <si>
    <t>Uma fundição de estanho refere-se a empresas que tratam minério de estanho contendo concentrados, a fim de produzir estanho bruto ou completamente refinado (≥ 99,85% puro). Fundições Secundárias são empresas que tratam materiais secundários para a produção de estanho em estado bruto ou completamente refinado. As refinarias são as empresas que tratam de estanho bruto ou materiais secundários adequados para produzir estanho totalmente refinado. Fundições de Estanho (tin) pode ser uma das, ou uma combinação das anteriores.</t>
  </si>
  <si>
    <t>6. Localizacion de la planta del fundidor: Ciudad – Ponga la ciudad donde se encuentra la planta del fundidor que procesa los minerales que entran a tu cadena de suministro. Esta es una localizacion fisica del fundidor donde los minerales estan siendo procesados. No liste la casa matriz de la compañia. Ejemplo: Montreal</t>
  </si>
  <si>
    <t xml:space="preserve">7. Localizacion de la planta del fundidor: Estado/Provincia, si aplica – Ponga el estado o provincia donde se encuentra la planta del fundidor que procesa los minerales que entran a tu cadena de suministro. Esta es una localizacion fisica del fundidor donde los minerales estan siendo procesados. No liste la casa matriz de la compañia. Ejemplo: Quebec.   </t>
  </si>
  <si>
    <t>8. Nombre del contacto de la planta del fundidor – Ponga el nombre de la persona contacto de la planta del fundidor con quien trabaja.</t>
  </si>
  <si>
    <t>9. Email del contacto de la planta del fundidor –  Ponga la direccion de email de la persona contacto de la planta del fundidor quien se ha indentificado en el paso #7.  Ejemplo: John.Smith@SmelterXXX.com</t>
  </si>
  <si>
    <t>10. Siguientes pasos propuestos, si applica – Provea las acciones que usted tomara con el fundidor si la planta no esta listada en la lista de  EICC-GeSI CFS. Ejemplo: requerir que la planta del fundidor sea evaluada a traves del programa CFS, removelo de la lista de proveedores preferidos, etc.</t>
  </si>
  <si>
    <t>11. Nombre de la Mina(s) or si el origen  es reciclado  o de desecho, diga “reciclado” o “desecho”    -   Provea el nombre de la mina que extrajo el metal anotado en la columna  B.  si el metal fue proveido de fuentes del “reciclado” o “desecho", note cual (desecho  o reciclado) fue proveido. Vea definiciones de “reciclado” y  “desecho”</t>
  </si>
  <si>
    <t>12. Localizacion (pais) de la Mina(s) o si proviene del reciclado o desecho diga “reciclado” o “desecho”   -  En la la celda proveida, identifique el pais en le cual se encuentra la mina.  Ejemplo: Australia.  si el metal fue proveido de fuentes del “reciclado” o “desecho", note cual (desecho  o reciclado) fue proveido. Vea definiciones de “reciclado” y  “desecho”.</t>
  </si>
  <si>
    <t>13. Comentarios– campo libre para poner cualquier comentario sobre el fundidor.  Ejemplo: El fundidor esta siendo adquirido por la compañia YYY</t>
  </si>
  <si>
    <t>2. Smelter Reference List(*) - Select from dropdown.  This is the list of known smelters as of template release date.  If smelter is not listed select 'Smelter Not Listed'</t>
  </si>
  <si>
    <t>3. Standard Smelter Names (*)- Fill in smelter name if you selected 'Smelter Not Listed' in column 'c'.  This field will auto-populate when a smelter name in selected in column 'c'.</t>
  </si>
  <si>
    <t>4. Smelter Facility Location: Country (*) – This field will auto-populate when a smelter name is selected in column 'c'. If you selected 'Smelter Not Listed' in column 'c', use the pull down menu to select the country location of the smelter facility that processes the minerals that enter your supply chain.  This is the physical location of the smelter where the minerals are being processed.  Do not list the headquarters of the company.  Example: Canada</t>
  </si>
  <si>
    <t>Smelting Branch of Yunnan Tin Company Limited</t>
  </si>
  <si>
    <t>Identificacion del fundidor</t>
  </si>
  <si>
    <t>Nombres estandard del fundidor</t>
  </si>
  <si>
    <t>Alias conocidos</t>
  </si>
  <si>
    <t>Nombres estandard del fundidor (*)</t>
  </si>
  <si>
    <t>Para empezar:
Paso1. Seleccione Metal en columna B
Paso 2. Selecione de la opciones en la columna C
Paso 3. Si la seleccion de las opciones es " Fundidor no listado" complete  las columnas D y E
Paso 4. Ponga toda la informacion disponible del fundidor en las columnas de la F a la N.</t>
  </si>
  <si>
    <t>Smelter Reference List (*)</t>
  </si>
  <si>
    <t>冶炼厂参考清单(*)</t>
  </si>
  <si>
    <t>製錬業者参照表(*)</t>
  </si>
  <si>
    <t>제련소 참조 리스트(*)</t>
  </si>
  <si>
    <t>Liste des fonderies référencées(*)</t>
  </si>
  <si>
    <t>Schmelzhütten-Referenz-Liste(*)</t>
  </si>
  <si>
    <t>Lista de referencia de fundidores(*)</t>
  </si>
  <si>
    <t>2。冶炼厂参考文献列表（*） - 从下拉列表中选择。这是已知的冶炼厂作为模板的发布日期。如果未列出冶炼厂选择“冶炼厂未列出”</t>
  </si>
  <si>
    <t>2. 제련소 참조리스트 (*) - 드롭 다운 메뉴에서 선택합니다. 이 템플릿 릴리스 날짜로 알려진 그러면 오늘의 목록입니다. 제련소가 표시되지 않으면 다음 '제련소가 나타나지 않는다'</t>
  </si>
  <si>
    <t>2. Liste de référence fonderie (*) - Sélectionnez la liste déroulante. Il s'agit de la liste des fonderies connue comme la date de sortie de modèle. Si fonderie n'est pas répertorié, sélectionnez 'Non répertorié fonderie »</t>
  </si>
  <si>
    <t>2. Lista de fundição de Referência (*) - Selecione suspenso. Esta é a lista de fundições conhecido como data de lançamento do modelo. Se fundição não estiver listado, selecione "Não Smelter Listado '</t>
  </si>
  <si>
    <t>2. Smelter Referenzliste (*) - Wählen Sie aus der Dropdown. Dies ist die Liste der bekannten Hütten, wie der Vorlage release date. Wenn Hütte nicht aufgeführt ist select 'Smelter Nicht gelistet "</t>
  </si>
  <si>
    <t>2. Fundición Lista de Referencias (*) - Seleccione desplegable. Esta es la lista de las fundiciones conocidas a la fecha plantilla de liberación. Si fundición no está en la lista, seleccione 'No Fundición Listado'</t>
  </si>
  <si>
    <t>3. Nombres estándar Fundición (*) - Escriba el nombre fundición si ha seleccionado 'Fundición no mencionados' en la columna 'c'. Este campo se rellenará automáticamente cuando un nombre en fundición seleccionado en la columna 'c'.</t>
  </si>
  <si>
    <t>3. Standard Smelter Names (*) - in Schmelz Namen ausfüllen, wenn Sie gewählt 'Smelter Nicht aufgeführt in der Spalte' c '. Dieses Feld wird automatisch aufgefüllt, wenn eine Hütte Namen in der Spalte 'c' ausgewählt.</t>
  </si>
  <si>
    <t>3. Nomes Smelter padrão (*) - Preencha o nome fundição se você selecionou 'Smelter não listado' na coluna 'c'. Este campo será preenchido automaticamente quando um nome de fundição no selecionado na coluna 'c'.</t>
  </si>
  <si>
    <t>3. 표준 제련소 이름은 (*) - 당신이 열 'C'에서 '나열되지 제련소'를 선택한 경우 제련소 이름에 입력합니다. 의 제련소 이름이 열 'C'에서 선택한 경우이 필드는 자동으로 채워집니다.</t>
  </si>
  <si>
    <t>3。标准的冶炼厂名称（*） - 填写在冶炼厂的名称，如果你选择了“冶炼厂未列出”列中的“C”。此字段将自动填充时，冶炼厂中选择列“C”的名称。</t>
  </si>
  <si>
    <t>4。冶炼厂设施地点：国家（*） - 此字段将自动填充冶炼厂名被选中时，在“C”柱。如果您选择了“冶炼厂未列出”列中的“C”，使用下拉菜单中选择所在国家的冶炼厂设施，处理的矿物质，输入您的供应链。这是正在处理中的矿物质冶炼厂的物理位置。不要列出的公司总部。例如：加拿大</t>
  </si>
  <si>
    <t>4. 제련소 시설 위치 : 국가 (*) - 제련소 이름이 열 'C'를 선택한 경우이 필드는 자동으로 채워집니다. 당신이 선택한 경우 열 'C'에서 '제련소가 나타나지 않는다'하여 공급 체인을 입력 광물을 처리하는 제련소 시설의 국가 위치를 선택 풀다운 메뉴를 사용합니다. 이것은 미네랄이 처리되고있는 제련소의 물리적 위치입니다. 회사의 본사를 나열하지 마십시오. 예 : 캐나다</t>
  </si>
  <si>
    <t>4. Emplacement des installations de fonderie: Pays (*) - Ce champ sera automatiquement renseigné lorsque le nom fonderie est sélectionné dans la colonne «c». Si vous avez sélectionné "Non répertorié fonderie» dans la colonne «c», utilisez le menu déroulant pour sélectionner l'emplacement de l'installation de pays fonderie qui traite les minéraux qui entrent dans votre chaîne d'approvisionnement. Ceci est l'emplacement physique de la fonderie où les minéraux sont en cours de traitement. N'inscrivez pas le siège de la société. Exemple: Canada</t>
  </si>
  <si>
    <t>4. Localização fundição da Instituição: País (*) - Este campo será preenchido automaticamente quando um nome de fundição é selecionado na coluna 'c'. Se você selecionar 'Smelter não listado' na coluna 'c', use o menu suspenso para selecionar o país de localização da instalação de fundição que processa os minerais que entram em sua cadeia de abastecimento. Esta é a localização física da fundição, onde os minerais estão a ser processados​​. Não lista a sede da empresa. Exemplo: Canadá</t>
  </si>
  <si>
    <t>4. Smelter Facility Location: Land (*) - Dieses Feld wird automatisch aufgefüllt, wenn eine Hütte Namen in der Spalte 'c' ausgewählt wird. Wenn Sie die Option "Smelter Nicht aufgeführt in der Spalte 'c', verwenden Sie das Pull-Down-Menü, um die Lage auf dem Land der Hütte Anlage, die Mineralien, die Ihren Lieferkette gelangen verarbeitet auszuwählen. Dies ist der physikalische Ort der Schmelze, wo die Mineralien verarbeitet werden. Kein Liste der Hauptsitz des Unternehmens. Beispiel: Kanada</t>
  </si>
  <si>
    <t>4. Fundición Ubicación del establecimiento: País (*) - Este campo se rellenará automáticamente cuando un nombre de fundición se selecciona en la columna 'c'. Si ha seleccionado 'Fundición no mencionados "en la columna" c ", utilice el menú desplegable para seleccionar la ubicación del país de la instalación de la fundición que procesa los minerales que entran en su cadena de suministro. Esta es la ubicación física de la fundición donde los minerales se está procesando. No incluya a la sede de la empresa. Ejemplo: Canadá</t>
  </si>
  <si>
    <t>Identificação de fundição</t>
  </si>
  <si>
    <t>Padrão Nomes Fundição</t>
  </si>
  <si>
    <t>apelido conhecidos</t>
  </si>
  <si>
    <t>Lista de fundição de Referência (*)</t>
  </si>
  <si>
    <t>Padrão Nomes fundição (*)</t>
  </si>
  <si>
    <t>Para começar:
 Passo 1. Selecione metal na coluna B
 Passo 2. Selecione a partir suspensa na coluna C
 Etapa 3. Se a seleção está suspensa "Não Smelter Listado" colunas completas D &amp; E
 Passo 4. Insira todas as informações disponíveis em fundição de colunas F através de N</t>
  </si>
  <si>
    <t>4.製錬施設所在地：国(*)　-　C欄で製錬業者名を選択した場合には、この欄は自動的に埋められます。C欄で「製錬業者が表に含まれていない」を選択した場合、ドロップダウン・メニュの中から、御社のサプライチェーン内の鉱物を加工した製錬施設の所在する国を選択してください。これ
は、製錬業者が鉱物を加工する物理的な所在地のことで、企業の本社の所在地を選択しないでください。例：カナダ</t>
  </si>
  <si>
    <t>3.標準的製錬業者名(*)　-　C欄で「製錬業者が表に含まれていない」を選択した場合、製錬業者名を記入してください。C欄で製錬業者名を選択した場合には、この欄は自動的に埋められます。</t>
  </si>
  <si>
    <t>JX Nippon Mining and Metals,Nippon Mining,Saganoseki Smelter &amp; Refinery</t>
  </si>
  <si>
    <t>Saganoseki Smelter &amp; Refinery</t>
  </si>
  <si>
    <t>Ohio Precious Metals LLC.</t>
  </si>
  <si>
    <t>Exotech Inc.</t>
  </si>
  <si>
    <t>HC Starck,Starck,Stark</t>
  </si>
  <si>
    <t>H.C. Starck GmbH</t>
  </si>
  <si>
    <t>Mitsui Mining &amp; Smelting</t>
  </si>
  <si>
    <t>Solikamsk Metal Works</t>
  </si>
  <si>
    <t>Ulba Metallurgical Plant JSC</t>
  </si>
  <si>
    <t>Hi-Temp</t>
  </si>
  <si>
    <t>3USA016</t>
  </si>
  <si>
    <t>RFH</t>
  </si>
  <si>
    <t>3CHN017</t>
  </si>
  <si>
    <t>* In 2010, the U.S. Dodd-Frank Act was passed concerning “Conflict Minerals” originating from the Democratic Republic of the Congo (DRC) or adjoining countries. The SEC has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(http://www.oecd.org/dataoecd/62/30/46740847.pdf), which guides suppliers to establish policies, due diligence frameworks, and management systems. 
** See information on the Conflict-Free Smelter (CFS) Program (www.conflictfreesmelter.org/) and other information (www.eicc.info/extractives.htm).</t>
  </si>
  <si>
    <t>Conflict Minerals are considered "recycled" that are reclaimed end-user or post-consumer products, but not considered "recycled" are minerals that are partially processed, or a byproduct from another ore. For full definition see SEC Rules (http://www.sec.gov/rules/final/2012/34-67716.pdf).</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</si>
  <si>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</si>
  <si>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Telex</t>
  </si>
  <si>
    <t>3USA018</t>
  </si>
  <si>
    <t>5.  Please identify the authorized management representative responsible for the accuracy of the data in this template.</t>
  </si>
  <si>
    <t>E. Merci de répondre par "Oui" ou par "Non". Les exemples de mesures de due diligence peuvent inclure : communiquer vos attentes auprès des fournisseurs concernant les minerais sans conflit et les incorporer dans les contrats (si possible) ; identifier et évaluer les risques dans votre chaine d’approvisionnement ; concevoir et mettre en œuvre une stratégie relative aux risques identifiés ; vérifier que la politique de minerais sans conflit de vos fournisseurs directs est en conformité avec la votre, etc. Ces exemples de mesures de l’exercice du Devoir de Diligence sont en adéquation avec celles reconnues par un standard de l’industrie comme le Guide de l’OECD</t>
  </si>
  <si>
    <t>A country that shares an internationally recognized border with the Democratic Republic of Congo is considered an “adjoining country”.</t>
  </si>
  <si>
    <t xml:space="preserve">Un refinador de Tungsteno (W) se define como una compañia que convierte el mineral de W (wolframita and scheelita), concentrados de W, o materiales secundarios de W para  convertirlos a materiales intermedios de W tales como Amonio de Para-Tungsteno (APT), Meta-Tungsteno de Amonio (AMT), ferrotungsteno, y oxidos de Tungsteno. La produccion de  APT es una capacidad tipica que identifica a un fundidor de Tungsteno..  </t>
  </si>
  <si>
    <t>Das Konflikt-Freie Schmelzhütten (CFS) Programm wurde von EICC und GeSI entwickelt um Firmen zu helfen die verantwortliche Beschaffung von Metallen weiter zu entwickeln. Weitere Details des CFS Programms sind hier verfügbar:  (http://www.conflictfreesmelter.org/)</t>
  </si>
  <si>
    <t>선언범위 (*):</t>
  </si>
  <si>
    <t>담당자 직위:</t>
  </si>
  <si>
    <t>완료일 (*):</t>
  </si>
  <si>
    <t>Numéro d'Identification Unique de l'entreprise:</t>
  </si>
  <si>
    <t>Nom du représentant légal de l'entreprise (*):</t>
  </si>
  <si>
    <t>Titre du représentant légal:</t>
  </si>
  <si>
    <t>Adresse email du représentant légal (*):</t>
  </si>
  <si>
    <t>Numéro de téléphone du représentant légal:</t>
  </si>
  <si>
    <t>Date d'achèvement (*):</t>
  </si>
  <si>
    <t>Endereço:</t>
  </si>
  <si>
    <t>* 2010年，美国多德 - 弗兰克法案通过了关于“冲突矿物”，原产于刚果民主共和国（DRC）或邻近国家。美国证券交易委员会公布的最终规则与冲突矿产的来源美国上市公司（见规则http://www.sec.gov/rules/final/2012/34-67716.pdf）的披露。规则参考了经济合作与发展组织尽职调查指引“负责任的供应链的矿物受冲突影响和高风险地区（http://www.oecd.org/dataoecd/62/30/46740847.pdf），指导供应商制定政策，尽职调查框架和管理系统。
*的信息，请参阅关于的无冲突冶炼厂（CFS）的计划（www.conflictfreesmelter.org/）和“其他的信息（www.eicc.info/ extractives.htm）。</t>
  </si>
  <si>
    <t xml:space="preserve">* 2010년 미국 연방법에서는 콩고민주공화국과 인접 국가들에서 발생한 "분쟁광물질"과 관련된 법안을 통과시켰습니다. 미국 증권거래위원회는 증권거래소에 상장된 기업들의 분쟁광물질 구매 원산지 정보 공개에 관한 최종 법안을 공표하였습니다. (법안은 http://sec.gov/rules/final/2012/34-67716.pdf 에서 확인 가능합니다).
상정된 법안은 "분쟁 및 고위험 지역의 책임있는 광물질 공급망을 위한 OECD 실사 안내서"를 참조하였으며 (http://www.oecd.org/dataoecd/62/30/46740847.pdf), 이 안내서는 협력사들이 분쟁지역광물질 정책, 실사 체계 및 경영시스템을 구축할 수 있도록 지원하고 있습니다.
** EICC와 GeSI의 CFS 프로그램은(www.conflictfreesmelter.org)에서, 기타 정보는 EICC 웹사이트인 (www.eicc.info/extractives.htm)에서 확인 가능합니다. </t>
  </si>
  <si>
    <t>* En 2010, les Etats-Unis Dodd-Frank Act a été adoptée concernant les «minerais du conflit» originaires de la République démocratique du Congo (RDC) ou dans les pays voisins. La SEC a publié les règles définitives liées à la divulgation de la source des minéraux des conflits par des sociétés américaines cotées en bourse (voir les règles de http://www.sec.gov/rules/final/2012/34-67716.pdf). Les règles référence à l'orientation de l'OCDE devoir de diligence pour des chaînes d'approvisionnement responsables en minerais provenant de zones de conflit ou à haut risque, (http://www.oecd.org/dataoecd/62/30/46740847.pdf), qui guide les fournisseurs à établir des politiques, des cadres de diligence raisonnable, et des systèmes de gestion.
 ** Voir information sur la fonderie de conflit (CFS) programme (www.conflictfreesmelter.org/) et d'autres informations (www.eicc.info / extractives.htm).</t>
  </si>
  <si>
    <t>* Em 2010, os EUA Dodd-Frank Act foi aprovado sobre "minerais do conflito" originários da República Democrática do Congo (RDC) ou países vizinhos. A SEC publicou regras finais associados com a divulgação da fonte de minerais do conflito por empresas americanas de capital aberto (ver as regras em http://www.sec.gov/rules/final/2012/34-67716.pdf). As regras de referência da OCDE Orientação Due Diligence para Cadeias de Fornecimento Responsável de Minerais de áreas atingidas pelo conflito e de alto risco, (http://www.oecd.org/dataoecd/62/30/46740847.pdf), que orienta os fornecedores para estabelecer políticas, estruturas de due diligence, e sistemas de gestão.
 ** Veja informações sobre a fundição livre de conflitos (CFS) Programa (www.conflictfreesmelter.org/) e outras informações (www.eicc.info / extractives.htm).</t>
  </si>
  <si>
    <t>* Im Jahr 2010 wurde die US-Dodd-Frank Act verabschiedet zum Thema "Conflict Minerals", die aus der Demokratischen Republik Kongo (DRK) oder angrenzenden Ländern. Die SEC hat endgültige Regelung mit der Offenlegung der Quelle von Konflikt Mineralien nach US-börsennotierten Unternehmen (siehe die Regeln http://www.sec.gov/rules/final/2012/34-67716.pdf) verbunden veröffentlicht. Die Regeln verweisen die OECD Due Diligence Guidance for Responsible Supply Chains von Mineralien aus Konflikt-und High-Risk Areas, (http://www.oecd.org/dataoecd/62/30/46740847.pdf), die Lieferanten führt zu politische Strategien, Due Diligence-Frameworks und-Management-Systeme.
 ** Siehe Angaben auf dem Conflict-Free Smelter (CFS) Program (www.conflictfreesmelter.org/) und andere Informationen (www.eicc.info / extractives.htm).</t>
  </si>
  <si>
    <t>* En 2010, los EE.UU. Dodd-Frank se aprobó la Ley sobre "minerales del conflicto" procedentes de la República Democrática del Congo (RDC) o de los países vecinos. La SEC ha publicado reglas finales relacionados con la divulgación del origen de los minerales de conflicto por las compañías estadounidenses que cotizan en bolsa (vea las reglas en http://www.sec.gov/rules/final/2012/34-67716.pdf). Las reglas referencia a la Guía de la OCDE Due Diligence para Cadenas de Suministro Responsable de minerales de zonas de conflicto y de alto riesgo, (http://www.oecd.org/dataoecd/62/30/46740847.pdf), que guía a los proveedores establecer las políticas, los marcos de diligencia debida, y sistemas de gestión.
 ** Ver información sobre la Fundición de Conflictos-Free (CFS) Programa (www.conflictfreesmelter.org/) y otra información (www.eicc.info / extractives.htm).</t>
  </si>
  <si>
    <t>Minerales Conflictivos son considerados "reciclados" cuando se obtienen como prodcutos al final de uso o post-consumo, pero no se consideran "reciclados" aquellos minerales que son parcialmente procesados, o son un subproductos de otros minerales. Para ver la definición completa Reglamento SEC (http://www.sec.gov/rules/final/2012/34-67716.pdf).</t>
  </si>
  <si>
    <t>矿产冲突认为"回收"是代表最终用户或消费后的产品,但不认为"回收"是代表经过部分处理的矿物质或矿石的副产品。
如需完整的定义，看SEC规则（http://www.sec.gov/rules/final/2012/34-67716.pdf).</t>
  </si>
  <si>
    <t>紛争鉱物が再生された最終消費者製品又は使用済み製品である場合「再生材」とみなされるが、製錬過程にある鉱物又は他の鉱石からの副産物は「再生材」とはみなされない。完全な定義については、SEC規則（http://www.sec.gov/rules/final/2012/34-67716.pdf）を参照してください。</t>
  </si>
  <si>
    <t>Les minerais de conflits sont considérés comme "recyclés" s'ils sont réutilisés post-consommateur.
Exemple: les minerais extraits d'un téléphone ou d'un ordinateur portable ayant déjà servi.  Les minerais partiellement traités ou étant un dérivé ou produit secondaire d'un autre minerai sont considérés comme des scories, ou fragments
Pour la définition complète, voir Règles SEC (http://www.sec.gov/rules/final/2012/34-67716.pdf).</t>
  </si>
  <si>
    <t>Minérios de Conflito são considerados "reciclado", quando recuperado(s) do usuário final ou pós-consumo de produtos, mas não é considerado "reciclado" os minérios que estão parcialmente processados, ou um subproduto de outro minério. Para definição completa ver as regras da SEC (http://www.sec.gov/rules/final/2012/34-67716.pdf).</t>
  </si>
  <si>
    <t>Konflikt Mineralien gelten als "recycelt", wenn sie aus Endnutzer- oder Post-Consumer-Produkten zurück gewonnen werden, aber nicht als "recycelt" wenn sie teilweise verarbeitet werden, oder ein Nebenprodukt aus einem anderen Erz sind. Für das Gesamtjahr Definition siehe SEC Rules (http://www.sec.gov/rules/final/2012/34-67716.pdf).</t>
  </si>
  <si>
    <t xml:space="preserve">EICC 분쟁광물 워킹그룹 웹사이트 (www.eicc.info/extractives.htm)
분쟁광물 사용에 관한 교육자료, 자주하는질문(FAQs), 분쟁으로부터 자유로운 제련소 (CFS, Conflict Free Smelter) 리스트를 확인할 수 있습니다. </t>
  </si>
  <si>
    <t>분쟁광물 사용보고 템플릿은 EICC(전자산업 시민연대, Electronic Industry Citizenship Coalition)와 GeSI(글로벌 e지속가능성 이니셔티브, Global e-Sustainability Initiative)가 공동 제작한 것으로 분쟁에 기여된  광물질 관련 구매 정보를 수집하기 위한 문서입니다. 기업들은 미국에서 새롭게 제정된 법안* 준수를 지원하고 책임있는 광물질 구매를 증명하기 위한 실사 프로그램의 일환으로 이 템플릿을 활용할 수 있습니다. 이 템플릿은 EICC와 GeSI의 CFS 프로그램**(Conflict Free Smelter Program) 관련 활동들을 바탕으로 제작되었습니다.</t>
  </si>
  <si>
    <t>"EICC-GeSI 분쟁으로부터 자유로운 제련소" 리스트를 확인하려면 51줄에 링크를 참조하시오.</t>
  </si>
  <si>
    <t xml:space="preserve">D.   "Yes=예" 또는 "No=아니오"로 답하시오. 분쟁으로부터 자유로운 제련소 리스트 Conflict-Free Smelter (CFS) List는 분쟁으로부터 자유로운 제련소 평가 프로그램에 검증된 준수 제련소들임. 추가 답변이 필요할 경우 작성하시오. </t>
  </si>
  <si>
    <t>J.   "Yes=예" 또는 "No=아니오"로 답하시오.. 미국 SEC 분쟁광물 사용보고 공개 요구 사항은 미국 증권거래법의 적용을 받는 미국 주식 시장에 상장된 기업들에게 적용됩니다.  자세한 내용은 www.sec.gov</t>
  </si>
  <si>
    <t>분쟁으로부터 자유로운 제련소 평가 프로그램 (“프로그램”) 준수 제련소 리스트 (“리스트”)와 프로그램 템플릿과 도구는, 분쟁광물 보고서 템플릿 (집합적으로 “툴”)을 포함하며 이에 제한되지 않으며, 여기서 제공된 모든 정보를 포함하며 이에 제한 되지 않으며, 정보를 제공하는 목적으로만 제공되며 여기서 명시된 날짜의 현재시점입니다. 리스트 또는 툴에서 부정확하거나 생략된 것은 델라웨어 주의 비주식법인인 Electronic Industry Citizenship Coalition ("EICC") 또는 벨기에의 국제적인 비영리 단체인 Global e-Sustainability Initiative ("GeSI")의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조언을 구성하지 않읍니다. 리스트나 툴의 사용은 자발적입니다.</t>
  </si>
  <si>
    <t>분쟁광물 사용보고 템플릿</t>
  </si>
  <si>
    <t>4) 귀사의 모든 협력사로부터 분쟁 광물 사용보고 템플릿 을 제출 받았습니까? (*)</t>
  </si>
  <si>
    <t>6) 귀사와 귀사의 협력사가 사용하는 금속을 공급하는 제련소는 "EICC-GeSI 분쟁으로부터 자유로운 제련소(Conflict Free Smelter)" 프로그램에 준수하며 그리스트에 포함되어 있습니까?(*)</t>
  </si>
  <si>
    <t xml:space="preserve"> "EICC-GeSI 분쟁으로부터 자유로운 제련소" 리스트를 확인하시려면 클릭하세요</t>
  </si>
  <si>
    <t>주석: 아래의 리스트는 EICC-GeSI 분쟁으로부터 자유로운 제련소 (CFS) 및 전세계 제련소를 의미하는 것은 아님</t>
  </si>
  <si>
    <t>분쟁으로부터 자유로운 준수 제련소 리스트 CFS Compliant Smelter List</t>
  </si>
  <si>
    <t>분쟁으로부터 자유로운 제련소 프로그램 CFS Program</t>
  </si>
  <si>
    <t>분쟁광물 Conflict Mineral</t>
  </si>
  <si>
    <t>"분쟁으로부터 자유로운 제련소 평가 프로그램 준수 리스트"에 나열된 제련소들는 독립적 감사에 통과하고 CFS 프로토콜을 준수하는  제련소들임.
리스트는 아래 웹페이지에서 확인가능함
http://www.conflictfreesmelter.org/</t>
  </si>
  <si>
    <t>EICC 와 GeSI가 개발한 분쟁으로부터 자유로운 제련소 평가 프로그램 (The Conflict-Free Smelter CFS Program) 은 회사의 책임감 있는 광물 구매 역량 강화를  위한 프로그램임.
상세 내용은 아래 웹페이지에서 확인 가능
http://www.conflictfreesmelter.org/</t>
  </si>
  <si>
    <t>2010년 미국 제정법, 도드프랭크 (“Dodd-Frank”) 금융 개혁 및 소비자 보호를 위한 법률, 1502(e)(4)조 정의에 의한바:
"분쟁광물 (Conflict Mineral)"이란
(A) columbite-tantalite (coltan), cassiterite, 금, wolframite 및 그들의 유도체; 또는
(B) 미국무장관에 의해 콩고 민주공화국 또는 인접국가의 무장단체에게 이익을 제공하는 겄으로 결정된 광물 및 그의 유도체.
http://www.sec.gov/about/laws/wallstreetreform-cpa.pdf</t>
  </si>
  <si>
    <t>분쟁광물 (Conflict Mirenals)이 최종 사용자 또는 소비 후의 제품으로부터 회수되었을 경우 "재활용"으로 간주하지만, 부분적으로 처리된 광물이거나 다른 광석의 부산물일 경우에는 "재활용" 대상으로 고려되지 않음.  보다 자세한 정의:  SEC 법안 (http://sec.gov/rules/final/2012/34-67716.pdf )</t>
  </si>
  <si>
    <t>제련소 이름은 “제련소 표준이름 리스트”로 부터 확인이 가능합니다.  “제련소 표준이름 리스트”의 기능을 사용할 수 있도록 왼쪽에서 오른쪽으로 (즉 종행 B, C, D, E순서) 작성하시오. 각 금속/제련소/국가 콤비네이션에 대해 별도의 줄을 사용하시오.</t>
  </si>
  <si>
    <t>This template allows for smelter identification using the Smelter Reference List. Columns B,C,D and E must be completed in order from left to right to utilize the Smelter Reference List feature.
Use a separate line for each metal/smelter/country combination</t>
  </si>
  <si>
    <t>此模板允许冶炼厂鉴定使用冶炼厂参考列表。列B，C，D和E必须完成的顺序由左到右，利用冶炼厂的参考文献列表“功能。使用一个单独的行中的每个金属/冶炼/国家组合</t>
  </si>
  <si>
    <t>Ce modèle permet d'identifier fonderie en utilisant la liste de référence de fonderie. Les colonnes B, C, D et E doivent être remplis dans l'ordre de gauche à droite pour utiliser la fonction de liste de fonderie de référence.
 Utilisez une ligne distincte pour chaque combinaison métal / fonderie / pays</t>
  </si>
  <si>
    <t>Este modelo permite a identificação de fundição usando a Lista de Referência Redução. As colunas B, C, D e E deve ser concluída em ordem da esquerda para a direita para utilizar o recurso de fundição de lista de referência.  Use uma linha separada para cada combinação de metal de fundição / / país</t>
  </si>
  <si>
    <t>Diese Vorlage ermöglicht Schmelze Identifikation mit dem Smelter Referenzliste. Spalten B, C, D und E müssen ausgefüllt in der Reihenfolge von links nach rechts, um die Smelter Referenzliste Feature nutzen werden.
 Verwenden Sie eine separate Zeile für jedes Metall / Hütte / Land-Kombination</t>
  </si>
  <si>
    <t>Esta plantilla permite la identificación fundición usando la Lista de Referencia de la Fundición. Columnas B, C, D y E se debe completar en orden de izquierda a derecha para utilizar la función Lista de Referencia de la Fundición.  Use una línea separada para cada combinación metal / fundición / país</t>
  </si>
  <si>
    <t>PT Stanindo Inti Perkasa</t>
  </si>
  <si>
    <t>PT Sumber Jaya Indah</t>
  </si>
  <si>
    <t>Mentok</t>
  </si>
  <si>
    <t>Duoluoshan</t>
  </si>
  <si>
    <t>Mitsubishi Materials Corporation</t>
  </si>
  <si>
    <t>Geiju Non-Ferrous Metal Processing Co. Ltd.</t>
  </si>
  <si>
    <t>Kemet Blue Powder</t>
  </si>
  <si>
    <t>Nihon Material Co. LTD</t>
  </si>
  <si>
    <t>Aida Chemical Industries Co. Ltd.</t>
  </si>
  <si>
    <t>Asaka Riken Co Ltd</t>
  </si>
  <si>
    <t>Kojima Chemicals Co. Ltd</t>
  </si>
  <si>
    <t>Sabin Metal Corp.</t>
  </si>
  <si>
    <t>Yokohama Metal Co Ltd</t>
  </si>
  <si>
    <t>1JPN071</t>
  </si>
  <si>
    <t>1JPN072</t>
  </si>
  <si>
    <t>1JPN073</t>
  </si>
  <si>
    <t>1JPN074</t>
  </si>
  <si>
    <t>1USA075</t>
  </si>
  <si>
    <t>1USA076</t>
  </si>
  <si>
    <t>1JPN077</t>
  </si>
  <si>
    <t>CNMC (Guangxi) PGMA Co. Ltd.</t>
  </si>
  <si>
    <t>2CHN050</t>
  </si>
  <si>
    <t>CNMC(GUANGXI)PGMA Smelting Plant</t>
  </si>
  <si>
    <t>CNMC(GUANGXI)PGMA Smelting Plant,Guangxi Pinggui PGMA Co. Ltd.</t>
  </si>
  <si>
    <t>Guangxi Pinggui PGMA Co. Ltd.</t>
  </si>
  <si>
    <t>Minmetals Ganzhou Tin Co. Ltd.</t>
  </si>
  <si>
    <t>2CHN051</t>
  </si>
  <si>
    <t>China Minmetals,Minmetal</t>
  </si>
  <si>
    <t>Minmetal</t>
  </si>
  <si>
    <t>China Minmetals</t>
  </si>
  <si>
    <t>Conghua Tantalum and Niobium Smeltry</t>
  </si>
  <si>
    <t>ATI Tungsten Materials</t>
  </si>
  <si>
    <t>ATI,ATI Firth Sterling,ATI Metalworking Products,ATI Metalworking,ATI Metals,Allydne,Allydne Powder Technologies</t>
  </si>
  <si>
    <t>Xianglu Tungsten Industry Co. Ltd.</t>
  </si>
  <si>
    <t>China Minmetals Nonferrous Metals Co Ltd</t>
  </si>
  <si>
    <t>Zhangyuan Tungsten Co Ltd</t>
  </si>
  <si>
    <t>GTP,Osram Sylvania,Global Tungsten &amp; Powders Corp USA</t>
  </si>
  <si>
    <t>Starck,Stark,HCS,HC Starck,H.C. Starck</t>
  </si>
  <si>
    <t>WBH</t>
  </si>
  <si>
    <t>XTC,XTC Haicang,XTC H.C.</t>
  </si>
  <si>
    <t>Zhuzhou Cemented Carbide Group Co Ltd</t>
  </si>
  <si>
    <t>ZCCC,Zhuzhou Cemented Carbide,Zhuzhou,Zhuzhou Cemented Carbide Works Imp. &amp; Exp. Co.,Chenzhou Diamond Tungsten Products Co. Ltd.</t>
  </si>
  <si>
    <t>4CHN015</t>
  </si>
  <si>
    <t>Ganzhou Grand Sea W &amp; Mo Group Co Ltd</t>
  </si>
  <si>
    <t>Ganzhou Grand Sea W and Mo Company,Ganzhou Grand Sea,Ganzhou Sinda W&amp;Mo Co. Ltd.,Ganzhou Sinda,Ganzhou Sea Dragon,Ganzhou Hailong W &amp; Mo Co. Ltd.</t>
  </si>
  <si>
    <t>4CHN016</t>
  </si>
  <si>
    <t>Japan New Metals Co Ltd</t>
  </si>
  <si>
    <t>JNM,Mitsubishi Materials Corporation,Mitsubishi</t>
  </si>
  <si>
    <t>4JPN017</t>
  </si>
  <si>
    <t>Hunan Chenzhou Mining Group Co</t>
  </si>
  <si>
    <t>Chenzhou,Chenzhou Mining Group</t>
  </si>
  <si>
    <t>4CHN018</t>
  </si>
  <si>
    <t>ATI</t>
  </si>
  <si>
    <t>ATI Firth Sterling</t>
  </si>
  <si>
    <t>ATI Metals</t>
  </si>
  <si>
    <t>ATI Metalworking</t>
  </si>
  <si>
    <t>Chenzhou Diamond Tungsten Products Co. Ltd.</t>
  </si>
  <si>
    <t>China Minmetals Corp</t>
  </si>
  <si>
    <t>CMN</t>
  </si>
  <si>
    <t>Gan Bei Tungsten Industry Co. Ltd.</t>
  </si>
  <si>
    <t>Minmetals</t>
  </si>
  <si>
    <t>Global Tungsten &amp; Powders Corp USA</t>
  </si>
  <si>
    <t>Osram Sylvania</t>
  </si>
  <si>
    <t>HCS</t>
  </si>
  <si>
    <t>H.C. Starck</t>
  </si>
  <si>
    <t>JXTC</t>
  </si>
  <si>
    <t>Ganzhou Huaxing Tungsten Products Co. Ltd.</t>
  </si>
  <si>
    <t>Ganzhou Huaxin Tungsten Products Ltd</t>
  </si>
  <si>
    <t>China National Nonferrous</t>
  </si>
  <si>
    <t>CNIECJX</t>
  </si>
  <si>
    <t>China National Nonferrous Metals Imp. &amp; Exp. Jiangxi Corporation Ltd.</t>
  </si>
  <si>
    <t>JTGC</t>
  </si>
  <si>
    <t>Wolfram JSC</t>
  </si>
  <si>
    <t>XTC</t>
  </si>
  <si>
    <t>XTC H.C.</t>
  </si>
  <si>
    <t>XTC Haicang</t>
  </si>
  <si>
    <t>ZCCC</t>
  </si>
  <si>
    <t>Zhuzhou Cemented Carbide Works Imp. &amp; Exp. Co.</t>
  </si>
  <si>
    <t>China Minmetals Corp,CMN,Minmetals,China Minmetals,Gan Bei Tungsten Industry Co. Ltd.</t>
  </si>
  <si>
    <t>Allgemeine Gold- und Silberscheideanstalt A.G.</t>
  </si>
  <si>
    <t>Allgemeine Gold,Allgemeine Gold- &amp; Silberscheideanstalt,Allgemeine</t>
  </si>
  <si>
    <t>AngloGold Ashanti Mineração Ltda</t>
  </si>
  <si>
    <t>AngloGold Ashanti</t>
  </si>
  <si>
    <t>Argor-Heraeus SA</t>
  </si>
  <si>
    <t>Asahi Pretec Corp</t>
  </si>
  <si>
    <t>ATAkulche</t>
  </si>
  <si>
    <t>Aurubis AG</t>
  </si>
  <si>
    <t>Aurubis,Norddeutsche Affinererie AG</t>
  </si>
  <si>
    <t>Central Bank of the Philippines Gold Refinery &amp; Mint</t>
  </si>
  <si>
    <t>Boliden AB</t>
  </si>
  <si>
    <t>Cendres &amp; Métaux SA</t>
  </si>
  <si>
    <t>Cendres et Métaux SA</t>
  </si>
  <si>
    <t>Chimet</t>
  </si>
  <si>
    <t>Heraeus Precious Metals GmbH &amp; Co. KG</t>
  </si>
  <si>
    <t>Heraeus Ltd Hong Kong</t>
  </si>
  <si>
    <t>Qiankun Gold and Silver</t>
  </si>
  <si>
    <t>Ishifuku Metal Industry Co., Ltd.</t>
  </si>
  <si>
    <t>Ishifuku Tokyo Melters</t>
  </si>
  <si>
    <t>Japanese Mint Osaka</t>
  </si>
  <si>
    <t>JCC</t>
  </si>
  <si>
    <t>Johnson Matthey Limited</t>
  </si>
  <si>
    <t>Ekaterinburg</t>
  </si>
  <si>
    <t>JX Nippon Mining &amp; Metals Co., Ltd</t>
  </si>
  <si>
    <t>L' azurde</t>
  </si>
  <si>
    <t>LS-Nikko Copper Inc</t>
  </si>
  <si>
    <t>Materion Advanced Metals</t>
  </si>
  <si>
    <t>Matsuda Sangyo Co. Ltd</t>
  </si>
  <si>
    <t>Metalor Technologies SA</t>
  </si>
  <si>
    <t>Metalor Technologies (Hong Kong) Ltd</t>
  </si>
  <si>
    <t>Metalor USA Refining Corporation</t>
  </si>
  <si>
    <t>Met-Mex Peñoles, S.A.</t>
  </si>
  <si>
    <t>Mitsui Mining and Smelting Co., Ltd.</t>
  </si>
  <si>
    <t>Navoi Mining and Metallurgical Combinat</t>
  </si>
  <si>
    <t>OJSC “The Gulidov Krasnoyarsk Non-Ferrous Metals Plant” (OJSC Krastvetmet)</t>
  </si>
  <si>
    <t>PAMP SA SWITZERLAND</t>
  </si>
  <si>
    <t>AGR Matthey,Perth Mint (Western Australia Mint),The Perth Mint,Western Australian Mint</t>
  </si>
  <si>
    <t>Prioksky</t>
  </si>
  <si>
    <t>PT Aneka Tambang (Persero) Tbk</t>
  </si>
  <si>
    <t>Rand Refinery (Pty) Ltd</t>
  </si>
  <si>
    <t>Rand Refinery,Rand Refinery Limited</t>
  </si>
  <si>
    <t>Umicore Feingold</t>
  </si>
  <si>
    <t>Shyolkovsky</t>
  </si>
  <si>
    <t>Solar Applied Materials Taiwan</t>
  </si>
  <si>
    <t>Sumitomo,Toyo Smelter &amp; Refinery,SMM</t>
  </si>
  <si>
    <t>Tanaka Kikinzoku Kogyo K.K.</t>
  </si>
  <si>
    <t>Tanaka,TANAKA TOKYO MELTERS,Tanaka Denshi Kogyo,TANAKA DENSHI KOGYO K.K,TANAKA ELECTRONICS (HANGZHOU)CO.LTD,TANAKA ELECTRONICS SINGAPORE PTE LTD,Tanaka Holdings Co.Ltd.,Tanaka Kikinnzoku Kogyo K.K.,Tanaka Kikinzoku Group,Tanaka Kikinzoku Hanbai K.K.,Tanaka Kikinzoku Kogyo K.K. Japan.,Tanaka Kikinzoku Kogyo k.k. syonan koujyo,Tanaka Kinzoku international Co.Ltd Taipei branch</t>
  </si>
  <si>
    <t>Great Wall Gold &amp; Silver Refinery</t>
  </si>
  <si>
    <t>Tokuriki Tokyo Melters Assayers</t>
  </si>
  <si>
    <t>Umicore Brasil Ltda</t>
  </si>
  <si>
    <t>Umicore SA Business Unit Precious Metals Refining</t>
  </si>
  <si>
    <t>Valcambi SA</t>
  </si>
  <si>
    <t>VALCAMBI,Valcambi SUISSE</t>
  </si>
  <si>
    <t>Xstrata Canada Corporation</t>
  </si>
  <si>
    <t>Xstrata,Xstrata Corporation,Canadian Copper Refinery</t>
  </si>
  <si>
    <t>Zhongjin Gold Corporation Limited</t>
  </si>
  <si>
    <t>Zijin Mining</t>
  </si>
  <si>
    <t>OJSC Kolyma Refinery</t>
  </si>
  <si>
    <t>PX Précinox SA</t>
  </si>
  <si>
    <t>PX Precinox</t>
  </si>
  <si>
    <t>Istanbul Gold Refinery</t>
  </si>
  <si>
    <t>Nadir Metal Rafineri San. Ve Tic. A.Ş.</t>
  </si>
  <si>
    <t>ISO Codes</t>
  </si>
  <si>
    <t>Smelter #</t>
  </si>
  <si>
    <t>Metal #s</t>
  </si>
  <si>
    <t>1DEU001</t>
  </si>
  <si>
    <t>1UZB002</t>
  </si>
  <si>
    <t>1BRA003</t>
  </si>
  <si>
    <t>1CHE004</t>
  </si>
  <si>
    <t>1JPN005</t>
  </si>
  <si>
    <t>1TUR006</t>
  </si>
  <si>
    <t>1DEU007</t>
  </si>
  <si>
    <t>1PHL008</t>
  </si>
  <si>
    <t>1SWE009</t>
  </si>
  <si>
    <t>1MEX010</t>
  </si>
  <si>
    <t>1CHE011</t>
  </si>
  <si>
    <t>1KOR012</t>
  </si>
  <si>
    <t>1ITA013</t>
  </si>
  <si>
    <t>1CHL014</t>
  </si>
  <si>
    <t>1JPN015</t>
  </si>
  <si>
    <t>1RUS016</t>
  </si>
  <si>
    <t>1DEU017</t>
  </si>
  <si>
    <t>1DEU018</t>
  </si>
  <si>
    <t>1HKG019</t>
  </si>
  <si>
    <t>1CHN020</t>
  </si>
  <si>
    <t>1JPN021</t>
  </si>
  <si>
    <t>1JPN022</t>
  </si>
  <si>
    <t>1CHN023</t>
  </si>
  <si>
    <t>1CAN024</t>
  </si>
  <si>
    <t>1USA025</t>
  </si>
  <si>
    <t>1RUS026</t>
  </si>
  <si>
    <t>1RUS027</t>
  </si>
  <si>
    <t>1JPN028</t>
  </si>
  <si>
    <t>1KAZ029</t>
  </si>
  <si>
    <t>1KGZ030</t>
  </si>
  <si>
    <t>1SAU031</t>
  </si>
  <si>
    <t>1KOR032</t>
  </si>
  <si>
    <t>1USA033</t>
  </si>
  <si>
    <t>1JPN034</t>
  </si>
  <si>
    <t>1CHE035</t>
  </si>
  <si>
    <t>1HKG036</t>
  </si>
  <si>
    <t>1USA037</t>
  </si>
  <si>
    <t>1MEX038</t>
  </si>
  <si>
    <t>1JPN039</t>
  </si>
  <si>
    <t>1JPN040</t>
  </si>
  <si>
    <t>1RUS041</t>
  </si>
  <si>
    <t>1UZB042</t>
  </si>
  <si>
    <t>1USA043</t>
  </si>
  <si>
    <t>1RUS044</t>
  </si>
  <si>
    <t>1CHE045</t>
  </si>
  <si>
    <t>1AUS046</t>
  </si>
  <si>
    <t>1RUS047</t>
  </si>
  <si>
    <t>1IDN048</t>
  </si>
  <si>
    <t>1ZAF049</t>
  </si>
  <si>
    <t>1CAN050</t>
  </si>
  <si>
    <t>1NLD051</t>
  </si>
  <si>
    <t>1ESP052</t>
  </si>
  <si>
    <t>1CHN053</t>
  </si>
  <si>
    <t>1CHN054</t>
  </si>
  <si>
    <t>1RUS055</t>
  </si>
  <si>
    <t>1TWN056</t>
  </si>
  <si>
    <t>1JPN057</t>
  </si>
  <si>
    <t>1JPN058</t>
  </si>
  <si>
    <t>1CHN059</t>
  </si>
  <si>
    <t>1JPN060</t>
  </si>
  <si>
    <t>1BRA061</t>
  </si>
  <si>
    <t>1BEL062</t>
  </si>
  <si>
    <t>1CHE063</t>
  </si>
  <si>
    <t>1CAN064</t>
  </si>
  <si>
    <t>1CHN065</t>
  </si>
  <si>
    <t>1CHN066</t>
  </si>
  <si>
    <t>1RUS067</t>
  </si>
  <si>
    <t>1CHE068</t>
  </si>
  <si>
    <t>1TUR069</t>
  </si>
  <si>
    <t>1TUR070</t>
  </si>
  <si>
    <t>2USA001</t>
  </si>
  <si>
    <t>2IDN003</t>
  </si>
  <si>
    <t>2IDN004</t>
  </si>
  <si>
    <t>2IDN005</t>
  </si>
  <si>
    <t>2IDN006</t>
  </si>
  <si>
    <t>2IDN007</t>
  </si>
  <si>
    <t>2IDN008</t>
  </si>
  <si>
    <t>2IDN009</t>
  </si>
  <si>
    <t>2BOL010</t>
  </si>
  <si>
    <t>2CHN011</t>
  </si>
  <si>
    <t>2CHN012</t>
  </si>
  <si>
    <t>2CHN013</t>
  </si>
  <si>
    <t>2CHN014</t>
  </si>
  <si>
    <t>2CHN015</t>
  </si>
  <si>
    <t>2MYS016</t>
  </si>
  <si>
    <t>2BEL017</t>
  </si>
  <si>
    <t>2BRA018</t>
  </si>
  <si>
    <t>2PER019</t>
  </si>
  <si>
    <t>2JPN020</t>
  </si>
  <si>
    <t>2RUS021</t>
  </si>
  <si>
    <t>2BOL022</t>
  </si>
  <si>
    <t>2IDN023</t>
  </si>
  <si>
    <t>2IDN024</t>
  </si>
  <si>
    <t>2IDN025</t>
  </si>
  <si>
    <t>2IDN026</t>
  </si>
  <si>
    <t>2IDN027</t>
  </si>
  <si>
    <t>2IDN028</t>
  </si>
  <si>
    <t>2IDN029</t>
  </si>
  <si>
    <t>2IDN030</t>
  </si>
  <si>
    <t>2IDN031</t>
  </si>
  <si>
    <t>2IDN032</t>
  </si>
  <si>
    <t>2IDN033</t>
  </si>
  <si>
    <t>2IDN034</t>
  </si>
  <si>
    <t>2IDN035</t>
  </si>
  <si>
    <t>2IDN036</t>
  </si>
  <si>
    <t>2IDN037</t>
  </si>
  <si>
    <t>2IDN038</t>
  </si>
  <si>
    <t>2IDN039</t>
  </si>
  <si>
    <t>2IDN040</t>
  </si>
  <si>
    <t>2IDN041</t>
  </si>
  <si>
    <t>2IDN042</t>
  </si>
  <si>
    <t>2IDN043</t>
  </si>
  <si>
    <t>2IDN044</t>
  </si>
  <si>
    <t>2IDN045</t>
  </si>
  <si>
    <t>2THA046</t>
  </si>
  <si>
    <t>2CHN047</t>
  </si>
  <si>
    <t>2CHN048</t>
  </si>
  <si>
    <t>3CHN001</t>
  </si>
  <si>
    <t>3USA002</t>
  </si>
  <si>
    <t>3CHN003</t>
  </si>
  <si>
    <t>3USA004</t>
  </si>
  <si>
    <t>3USA005</t>
  </si>
  <si>
    <t>3DEU006</t>
  </si>
  <si>
    <t>3CHN007</t>
  </si>
  <si>
    <t>3JPN008</t>
  </si>
  <si>
    <t>3CHN009</t>
  </si>
  <si>
    <t>3USA010</t>
  </si>
  <si>
    <t>3AUT011</t>
  </si>
  <si>
    <t>3RUS012</t>
  </si>
  <si>
    <t>3KAZ014</t>
  </si>
  <si>
    <t>3CHN015</t>
  </si>
  <si>
    <t>4USA001</t>
  </si>
  <si>
    <t>4CHN002</t>
  </si>
  <si>
    <t>4CHN003</t>
  </si>
  <si>
    <t>4CHN004</t>
  </si>
  <si>
    <t>4USA007</t>
  </si>
  <si>
    <t>4DEU008</t>
  </si>
  <si>
    <t>4CHN009</t>
  </si>
  <si>
    <t>4CHN010</t>
  </si>
  <si>
    <t>4AUT012</t>
  </si>
  <si>
    <t>4RUS013</t>
  </si>
  <si>
    <t>Compte tenu de l'accès et de l'utilisation de la Liste et/ou d'un Outil, l'Utilisateur accepte par là présente de (a) libérer et pour toujours décharger l'EICC et la GeSI, ainsi que respectivement leurs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l'EICC et/ou la GeSI, ainsi que leurs respectifs officiers, directeurs, agents, employés, volontaires, représentants, sous-traitants, successeurs et assignés resultant de ou émanant de la Liste ou d'un Outil ou de l'utilisation de ceux-ci, et accepte(b) d’indemniser, défendre et décharger de la responsabilité l'EICC et la GeSI,  ainsi que leurs respectifs officiers, directeurs, agents, employés, volontaires, représentants, sous-traitants, successeurs, et assignés cède,de chacun(e) et tou(te)s les revendications, actions, pertes, procès, dommages et interêts, jugements, impôts, et exécutions, résultant ou émanant de la Liste ou d'un Outil ou de l'utilisation de ceux-ci par l’Utilisateur.</t>
  </si>
  <si>
    <t>Considerando o acesso e o uso da Lista e/ou de qualquer Ferramenta, o USUÁRIO por meio deste concorda com e (a) libera e isenta para sempre a EICC e a GeSI, bem como seus respectivos responsáveis, diretores, agentes, funcionários, voluntários, representantes, fornecedores, sucessores e cessionários, de todas e quaisquer reivindicações, ações, perdas, danos, processos judiciais, sentenças, tributos e execuções, que o Usuário já teve, tem ou possa ter, deverá ter ou poderá ter, ou alega ter contra a EICC e/ou a GeSI, bem como seus respectivos responsáveis, diretores, agentes, funcionários, voluntários, representantes, fornecedores, sucessores e cessionários, resultantes ou decorrentes da Lista ou de qualquer Ferramenta ou do uso desta, e concorda em (b) indenizar, defender e manter a EICC e a GeSI isentas de responsabilidade, bem como seus respectivos responsáveis, diretores, agentes, funcionários, voluntários, representantes, fornecedores, sucessores e cessionários, de todas e quaisquer reivindicações, ações, perdas, danos, processos judiciais, sentenças, tributos e execuções resultantes ou decorrentes do uso da Lista ou de qualquer Ferramenta por parte do USUÁRIO.</t>
  </si>
  <si>
    <t>Als Gegenleistung für den Zugang und die Nutzung der Liste und / oder einem beliebigen Werkzeug willigt der Nutzer hiermit ein und wird: (a) EICC und GeSI, sowie ihre jeweiligen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EICC und / oder GeSI sowie ihre jeweiligen Führungskräfte, Direktoren, Vertreter, Angestellten, Freiwilligen, Vertreter, Auftragnehmer, Nachfolgern und Bevollmächtigten, die sich aus der Nutzung der Liste oder eines Werkzeugs resultieren nicht erheben und stimmen zu (b) EICC und GeSI, sowie ihre jeweiligen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zuhalten.</t>
  </si>
  <si>
    <t>En la consideración para el acceso y el uso de la lista y / o herramienta alguna, EL USUARIO se compromete a, y lo hace (a) la liberación y descargo para siempre de  EICC y GeSI,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EICC y / o GeSI,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EICC y GeSI,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</si>
  <si>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 xml:space="preserve">In considerazione dell'accesso e dell'uso delle Liste e degli Strumenti, l'Utilizzatore con la presente accetta di (a) liberare e manlevare EICC e GeSI, così come i loro impiegati, direttori, agenti, volontarii, rappresentanti, consulenti, successori e cessionari da ogni contestazione, citazione, condanna, perdita, imposta, danno e esecuzione che l'Utilizzatore ha avuto, ha o potrà avere  contro e/o opporre  EICC e/o GeSI così come i loro impiegati, direttori, agenti, volontarii, rappresentanti, consulenti, successori e cessionari come risultato dell'utilizzo della Lista e degli Strumenti, e (b) tenere indenne e manlevare EICC e/o GeSI così come i loro impiegati, direttori, agenti, volontarii, rappresentanti, consulenti, successori e cessionari da ogni pretesa, azione, danno, perdita, esecuzione risultante dall'uso della Lista o qualsivoglia Strumento.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</si>
  <si>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t>
  </si>
  <si>
    <t>Estratti dal sito internet:
(www.eicc.info/extractives.htm)
Formazione, modelli, Domande  Frequenti (FAQs), lista dei Conflict-Free Smelters (CFS -  fonderie che certificano l'origine e la tracciabilità dei metalli provenienti da zone di conflitto o ad alto rischio)</t>
  </si>
  <si>
    <t>Introduzione</t>
  </si>
  <si>
    <t>Questo  modello di questionario relativo ai minerali di conflitto (conflict minerals) è stato creato dalla Electronic Industry Citizenship Coalition (EICC®) e dal  Global e-Sustainability Initiative (GeSI) come modello comune per la raccolta di informazioni sull'approvigionamento di metalli e minerali provenienti da zone di conflitto o ad alto rischio.
Il modello di  questionario può essere utilizzato dalle Aziende specializzate in elettronica o in altri settori industriali come elemento del proprio programma di due diligence (dovere di diligenza), al fine di verificare l'approvigionamento responsabile dei materiali e supportare l'obbligo di conformità alla nuova legislazione in vigore*.
Tale modello è conforme alle attività del EICC e GeSI relative alla provenienza di metalli e minerali dalle zone di conflitto o ad alto rischio, incluso il programma CFS**.</t>
  </si>
  <si>
    <t>* Nel 2010 è stata votata una legge federale americana relativa ai metalli/minerali provenienti dalle zone di conflitto o ad alto rischio della Repubblica Democratica del Congo e Paesi confinanti. La SEC dovrebbe pubblicare la legislazione definitiva relativa alla divulgazione delle fonti di Conflict Minerals per le Aziende quotate in borsa negli StatiUniti (vedere la legislazione proposta al link http://www.sec.gov/news/press/2010/2010-245.htm). La proposta di legislazione fa riferimento alla guida OECD sul dovere di diligenza per le filiere di approvigionamento responsabile di metalli provenienti dalle zone di conflitto o ad alto rischio  (http://www.oecd.org/dataoecd/62/30/46740847.pdf), che supporta i Fornitori nell'elaborazione di politiche, accordi quadro e sistemi di gestionde della propria diligenza.
** fare riferimento al Programma Fonderie conflict - Free (CFS, Conflict - Free Smelter Program)  (www.conflictfreesmelter.org/). Altre informazioni disponibili (www.eicc.info/extractives.htm).</t>
  </si>
  <si>
    <t>Note: i campi con asterisco (*) sono a risposta obbligatoria</t>
  </si>
  <si>
    <t>1. Inserire la denominazione legale dell'Azienda. Si prega di non utilizzare abbreviazioni.</t>
  </si>
  <si>
    <t xml:space="preserve">2. Selezionare il perimetro di dichiarazione dell'Azienda. Per le sezioni "Divisioni" o "Categorie di Prodotto", si prega di fornire ulteriori dettagli relativi alla divisione dell'Azienda  o allo Stabilimento, o specificare le categorie di prodotto/i per i quali questo modello di questionario viene compilato nel campo "Descrizione del perimetro". Qualora il perimetro sia una lista di prodotti, sarà evidenziato un link al foglio di lavoro relativo alla Lista Prodotti
</t>
  </si>
  <si>
    <t>3. Inserire il codice univoco di identificazione dell'Azienda (DUNS number, Partita IVA, etc..)</t>
  </si>
  <si>
    <t>4. Inserire l'indirizzo completo dell'Azienda (via, città, stato, paese, codice di avviamento postale, ..)</t>
  </si>
  <si>
    <t>5. Si prega di indicare il nominativo di un Rappresentante Legale dell'Azienda, responsabile dell'esattezza delle informazioni trasmesse tramite questo questionario</t>
  </si>
  <si>
    <t>7. Si prega di indicare la data di completamento del questionario nel formato GG-MM-YYY</t>
  </si>
  <si>
    <t>8. Si prega di salvare il questionario con la seguente denominazione: Denominazione dell'Azienda-data.xls (formato data AAAA-MM-DD)</t>
  </si>
  <si>
    <t>Queste sei domande definiscono l'impiego, l'origine e l'identificazione dei fornitori per ciascuno dei metalli.
Le risposte alle domande devono essere rappresentative del "perimetro della dichiarazione" selezionato nella sezione Informazioni sull'Azienda.</t>
  </si>
  <si>
    <t>Per ciascuna delle sei domande, si prega di fornire una risposta per ciascuno dei metalli usando il menu a tendina.</t>
  </si>
  <si>
    <t>1. Qualora la risposta fornita per tutti i  metalli elencati è "NO" tutti i rimanenti campi della senzione vengono evidenziati in nero, indicando che non sono richieste informazioni aggiuntive e che la dichiarazione è da considerarsi completata.</t>
  </si>
  <si>
    <t>Se la risposta fornita per uno/alcuni dei metalli elencati è "SI", sono richieste le risposte alle domande da 2 a 6, come indicato dai campi evidenziati in giallo.</t>
  </si>
  <si>
    <t>2 e 3. Per ciascun metallo, selezionare la risposta appropriata riguardante l'origine.</t>
  </si>
  <si>
    <t>4. Per ciascun metallo, selezionare la risposta appropriata che rappresenti nel modo migliore il livello delle vostre attività di raccolta dati relativi ai vostri fornitori</t>
  </si>
  <si>
    <t>5. Per ciascun metallo, selezionare la risposta maggiormente rappresentativa dei vostri sforzi per l'identificazione delle fonderie.</t>
  </si>
  <si>
    <t>6. Per ciascun metallo, selezionare la risposta appropriata, basandovi sul confronto tra le fonderie presenti nella vostra catena di fornitura e la lista pubblicata di fonderie identificate come Conflict-Free (facenti parte della lista del programma CFS)</t>
  </si>
  <si>
    <t>Fare riferimento al link situato al di sopra alla senzione COMMENTI per verificare lo stato delle fonderie</t>
  </si>
  <si>
    <t>Se necessario siete pregati di inserire i vostri commenti nella sezione prevista per chiarire le vostre risposte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</si>
  <si>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 
Le domande da A a J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</si>
  <si>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Si prega di rispondere "SI" o "NO". Inserire i commenti se necessario</t>
  </si>
  <si>
    <t>B. Si prega di rispondere "SI" o "NO". Inserire il link al sito internet nella sezione Commenti.</t>
  </si>
  <si>
    <t>C. Si prega di rispondere "SI" o "NO". Commentare se necessario. "DRC conflict-free" è definito dal  US Dodd-Frank Wall Street Reform and Consumer Protection Act come "prodotto non contenente minerali di conflitto che direttamente o indirettamente finanzino o portino beneficio a gruppi armati nella Repubblica Democratica del Congo o paesi confinanti.</t>
  </si>
  <si>
    <t xml:space="preserve">D. Si prega di rispondere "SI" o "NO". La lista delle fonderie conflict-free (CFS) è una lista di fonderie e raffinerie di minerali che sono state certificate come conformi al programma CFS. Per reperire la lista attuale di tali fonderie e maggiori informazioni sul programma, si prega di visitare il sito www.conflictfreesmelter.org. 
Commentare se necessario </t>
  </si>
  <si>
    <t xml:space="preserve">E. Si prega di rispondere "SI" o "NO". Esempi di misure relative al dovere di diligenza possono includere: comunicare ai fornitori ed incorporare nella contrattualistica (quando possibile) le vostre aspettative su una filiera di fornitura conflict-free; identificare e verificare i rischi relativi alla catena di approvigionamento; definire e rendere operativa una strategia per rispondere ai rischi identificati; verificare che la politica sui minerali conflict-free dei vostri fornitori diretti sia coerente con la vostra; etc. Tali esempi di misura dell'esercizio del dovere di diligenza sono coerenti con le linee guida internazionalmente riconoscute incluse nella Guida OECD </t>
  </si>
  <si>
    <t>F. Si prega di rispondere "SI" o "NO". In caso di risposta negativa (NO) si prega di descrivere la richiesta indirizzata ai vostri fornitori (es: certificato di conformità, formulario doganale, etc.)</t>
  </si>
  <si>
    <t>G. Si prega di rispondere "SI" o "NO". Commentare se necessario</t>
  </si>
  <si>
    <t>H. Si prega di scegliere la risposta che definisca  nel modo maggiormente attendibile se e come la vostra azienda verifica le risposte dei fornitori.  
Si prega di far riferimento alle seguenti definizioni per rispondere: 
"Audit di parte terza" comprende gli audit realizzati sui siti produttivi dei vostri fornitori da una terza parte indipendente 
"Revisione esclusivamente documentale" si riferise alla revisione dei documenti forniti dai vostri fornitori, condotta dai una terza parte indipendente o dal personale interno alla vostra azienda
"Audit Interno" si riferisce agli audit eseguiti presso il sito dei vostri fornitori e condotti dal personale interno alla vostra azienda</t>
  </si>
  <si>
    <t>I. Si prega di rispondere "SI" o "NO". In caso di risposta affermativa (SI), si prega di dettagliare le modalità di gestione del processo di azione correttiva</t>
  </si>
  <si>
    <t>J. Si prega di rispondere "SI" o "NO". L'obbligo di divulgazione imposto dalla SEC si applica alle aziende quotate in borsa negli Stati Uniti e soggette all'US Securities Exchange Act. Per maggiori informazioni si prega di far riferimento al sito www.sec.gov</t>
  </si>
  <si>
    <t>Istruzioni per il completamento della lista delle fonderie. 
Si prega di rispondere unicamente in Inglese</t>
  </si>
  <si>
    <t>Note: le colonne con asterisco (*) identificano dei campi a risposta obbligatoria</t>
  </si>
  <si>
    <t>1. Metallo (*) - Usare il menu a tendina per selezionare il metallo per il quale state inserendo l'informazione sulle fonderie</t>
  </si>
  <si>
    <t>2. Nome della fonderia -  Inserire il nome delle fonderie identificate utilizzate dalla vostra azienda e dai vostri fornitori. Utilizzare una linea  diversa per ciascuna combinazione di metallo/fonderia/paese identificato</t>
  </si>
  <si>
    <t>3. Localizzazione della fonderia: Paese (*) -  Utilizzare il menu a tendina per selezionare il paese nel quale è situato il sito produttivo della fonderia che tratta i minerali che entrano nella vostra filiera di fornitura. Si tratta della sede operativa dove la fonderia tratta i minerali/metalli. Non inserire la sede legale dell'azienda.
Esempio: Canada</t>
  </si>
  <si>
    <t>4.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Esempio: 12 Calgary Street</t>
  </si>
  <si>
    <t>6. Sedi delle Fonderie: Stato/Provincia ove applicabile: inserire lo stato o la provincia delle fonderie che eseguono lavorazioni sui minerali che entrano nella vostra catena di fornitura. Si intende il luogo dove effettivamente la fonderia esegue le lavorazioni sui minerali. Non è necessario indicare le sedi legali delle società. Esempio: Quebec</t>
  </si>
  <si>
    <t>7. Nome Contatto Fonderia: Inserire il nome della persona della Fonderia con la quale avete lavorato.</t>
  </si>
  <si>
    <t>8. Indirizzo E-mail Contatto Fonderia: Inserire l'indirizzo e-mail della persona della fonderia identificata come da step #7. Esempio: John.Smith@fonderiaXXX.com</t>
  </si>
  <si>
    <t>9. Proposta prossimi passi, se applicabile - indicare le azioni che metterete in attocongiuntamente con la fonderia se la sede di quest'ultima non è presente nell'elenco EICC-GeSI CFS. Esempio: richiedere alla fonderia di essere valutata in accordo al programma CFS, rimuovere dalla lista dei fornitori preferenziali, etc.</t>
  </si>
  <si>
    <t>10. Nome della Miniera(e) o se si tratta di materiale riciclato o scarto, indicare "riciclato" o "scarto" - Inserire il nome della miniera dal quale è stato estratto il metallo indicato nella colonna B. Se il metallo è stato identificato come "riciclato" o "scarto", menzionare se riciclato o scarto nel campo fornito. Fare riferimento alla definizione di "riciclato" e "scarto".</t>
  </si>
  <si>
    <t>11. Ubicazione (Paese) Miniera(e) o se si tratta di materiale riciclato o scarto, indicare "riciclato" o "scarto" - Nel campo fornito, identificare il paese nel quale la miniera è ubicata. Esempio: Australia. Se il metallo è un derivato di un materiale "riciclato" o di uno "scarto", indicare quale material "riciclato" o "scarto" è stato fornito. Fare riferimento alla definizione di "riciclato" e "scarto".</t>
  </si>
  <si>
    <t>12. Commenti - dove inserire qualsivoglia commento concernente la fonderia. Esempio: la fonderia è stata acquisita dalla Società YYY</t>
  </si>
  <si>
    <t>Condizioni Generali In caso di conflitto, la versione inglese del presente modulo sui conflict mineral dovrà essere considerata prevalente.</t>
  </si>
  <si>
    <t>Né EICC né GeSI garantiscono il contenuto della Lista o degli Strumenti. La lista e gli Strumenti sono forniti nella forma e contenuto in cui sono disponibili.EICC e GeSI con la presente negano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</si>
  <si>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EICC e GeSI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</si>
  <si>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</si>
  <si>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</si>
  <si>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 2011 Electronic Industry Citizenship Coalition, Incorporated and Global e-Sustainability Initiative. Tutti i diritti riservati</t>
  </si>
  <si>
    <t>Articolo</t>
  </si>
  <si>
    <t>Paese confinante</t>
  </si>
  <si>
    <t>Lista delle fonderie conformi al programma CFS</t>
  </si>
  <si>
    <t>Programma CFS</t>
  </si>
  <si>
    <t>Minerali di conflitto (conflict minerals)</t>
  </si>
  <si>
    <t>Perimetro della dichiarazione</t>
  </si>
  <si>
    <t>Divisione</t>
  </si>
  <si>
    <t>DRC senza conflitti</t>
  </si>
  <si>
    <t>Fonderie/raffinerie d'oro</t>
  </si>
  <si>
    <t>Prodotto</t>
  </si>
  <si>
    <t>Categoria del prodotto</t>
  </si>
  <si>
    <t>Materiale riciclato e scorie</t>
  </si>
  <si>
    <t>Fonderia</t>
  </si>
  <si>
    <t>Fonderia di tantalio</t>
  </si>
  <si>
    <t>Fonderia di stagno</t>
  </si>
  <si>
    <t>Fonderia di tungsteno</t>
  </si>
  <si>
    <t>DEFINIZIONE</t>
  </si>
  <si>
    <t>Un paese che condivide un confine riconosciuto a livello internazionale con la Repubblica Democratica del Congo è considerato un "paese limitrofo"</t>
  </si>
  <si>
    <t>La lista delle fonderie "libere dai conflitti" del programma CFS è una lista di fonderie che sono state auditate indipendentemente e giudicate conformi al protocollo CFS. La lista e i protocolli sono disponibili: http://www.conflictfreesmelter.org/</t>
  </si>
  <si>
    <t>Il programma CFS è un programma sviluppato da EICC e GeSI per aumentare la capacità delle aziende di verificare un approvigionamento responsabile dei metalli. Maggiori dettagli sul programma CFS sono disponibili: http://www.conflictfreesmelter.org/</t>
  </si>
  <si>
    <t>Come definito dalla legge 2010 degli Stati Uniti d'America, la Riforma Dodd-Frank Wall Street e la Consumer Protection Act, Sezione 1502 (e) (4):
MINERALI DI CONFLITTO. - il termine "minerale di confillo" significa - 
(A) Columbite-tantalite (coltan), cassiterite, oro, wolframite, o loro derivati; o
(B) tutti gli altri minerali o loro derivati definiti dalla Segreteria di stato come finanziatori di un conflitto nella Rerpubblica Democratica del Congo o paesi confinanti (disponibile su http://www.sec.gov/about/laws/wallstreetreform-cpa.pdf)</t>
  </si>
  <si>
    <t xml:space="preserve">Nel questionario viene descritto il perimetro di applicabilità delle informazioni fornite dalla società compilatrice. Il perimetro può comprendere la complessità dei servizi e/o prodotti della societa o, a discrezione dell'azienda, il questionario può essere utilizzato per una specifica divisione, categoria di prodotto o prodotto/i </t>
  </si>
  <si>
    <t>Una divisione è definita come una unità di business che svolge un servizio specifico o produce una categoria specifica di prodotto.</t>
  </si>
  <si>
    <t>La legge 2010 degli Stati Uniti d'America, Riforma Dodd-Frank Wall Street e Consumer Protection Act, Sezione 1502 ("Dodd-Frank") (http://www.sec.gov/about/laws/wallstreetreform-cpa.pdf)</t>
  </si>
  <si>
    <t>Repubblica Democratica del Congo</t>
  </si>
  <si>
    <t xml:space="preserve">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 </t>
  </si>
  <si>
    <t>La raffinazione dell'oro è un'operazione metallurgica, che produce un oro raffinato con una concentrazione del 99,5% o più, da oro o materiale aurifero con concentrazioni più basse.</t>
  </si>
  <si>
    <t>Organizzazione per la Cooperazione e lo Sviluppo Economico</t>
  </si>
  <si>
    <t>La produzione dell'azienda o il prodotto finito è un materiale o un oggetto che ha completato lo stadio finale della produzione ed è pronto per la distribuzione o la vendita ai clienti</t>
  </si>
  <si>
    <t>Un gruppo di prodotti può essere descritto da un termine generico riconosciuto dall'industria (es: condensatore)</t>
  </si>
  <si>
    <t>I Minerali di Conflitto sono considerati "riciclati" se sono bonificati dopo l'utilizzo, ma non sono considerati "riciclati" i minerali che sono stati parzialmente trattati o sottoprodotti di un altro minerale. Fonte: SEC Proposed Rules (http://www.sec.gov/rules/proposed/2010/34-63547.pdf)</t>
  </si>
  <si>
    <t xml:space="preserve">11. Nome da Mina(s) ou, se defonte de reciclagem ou sucata, declare "reciclado" ou "sucata" - Forneça o nome da mina da qual foi extraído o metal registrado na coluna B. Se o metal foi fornecido de fonte de reciclagem ou sucata, registre qual (sucata ou reciclado) no campo disponível. Veja as definições para "reciclado" e "sucata". </t>
  </si>
  <si>
    <t>12. Localização (País) da Mina ou, se originário de reciclado ou sucata, declare "reciclado" ou "sucata" - Deve ser registardo no Campo fornecido, identificando o país no qual a mina se localiza. Exemplo: Austrália. Se caso o metal seja de fontes de "reciclagem"ou de "sucata" registre qual (reciclado ou sucata) no campo disponível. Veja as definições para  "reciclado" e "sucata"</t>
  </si>
  <si>
    <t xml:space="preserve">13. Cometários - campo sem formatação disponível para quaisquer comentários relacionados às fundições. Exemplo: a fundição foi adquirida pela empresa YYYY. </t>
  </si>
  <si>
    <t>5. Schmelzhütte Standort: Strassenadresse - Geben Sie die Strassenadresse der Schmelzhütteneinrichtung, die die Mineralien verarbeitet und in Ihre Lieferkette einspeisst ein. Dies ist der physische Ort ,an dem die Mineralien verarbeitet werden. Nennen sie die Standorte der Firmenzentralen der Firmen. Beispiel: 12 Calgary Street</t>
  </si>
  <si>
    <t>6. Schmelzhütte Standort: Stadt - Geben Sie den Stadtnamen der Schmelzhütteneinrichtung, die die Mineralien verarbeitet und in ihre Lieferkette einspeist, ein. Dies ist der physische Ort, an dem die Mineralien verarbeitet werden. Nennen Sie nicht die Hauptquartiere der Firmen. Beispiel: Montreal</t>
  </si>
  <si>
    <t>7. Schmelzhütte Standort: Bundesland/Provinz, falls anwendbar - Geben Sie das Bundesland/Provinz der Schmelzhütteneinrichtung, die die Mineralien verarbeitet und in Ihre Lieferkette einspeist, ein. Dies ist der physische Ort, an dem die Mineralien verarbeitet werden ein. Nennen sie nicht die Hauptquartiere der Firmen. Beispiel: Quebec</t>
  </si>
  <si>
    <t>8. Schmelzhütten-Ansprechpartner - Geben Sie den Namen des Ansprechpartners der Schmelzhütteneinrichtung, mit dem Sie zusammen arbeiten ein.</t>
  </si>
  <si>
    <t>9. Schmelzhütte-Ansprechpartner Email - Geben Sie die Email Adresse des Ansprechpartners der Schmelzhütteneinrichtung, den Sie im Schritt #7 angegeben haben, ein. Beispiel: John.Smith@Smelter XXX.com</t>
  </si>
  <si>
    <t>10. Vorgeschlagene nächste Schritte, sofern anwendbar - Nennen Sie die Aktionen, die sie mit ihren Schmelzhütten, die nicht in der EICC-GeSI CFS Liste aufgeführt sind, durchführen werden. Beispiel: Fordern Sie die Schmelzhütte auf, sich durch das CFS Programm validieren zu lassen, Streichung von ihrer Vorzugslieferantenliste, etc.</t>
  </si>
  <si>
    <t xml:space="preserve">11. Name des/der Bergwerke(s) oder falls Beschaffung durch Recycling oder aus Schrottmaterial, deklarieren Sie "recycled" oder "scrap" - Nennen Sie den Namen des Bergwerkes, welches das Metall (genannt in Spalte B) gewinnt. Falls das Metall durch Recycling oder aus Schrott kommt, deklarieren Sie entsprechend "scrap" oder "recycled". Siehe auch die Definitionen für "recycled" und "scrap" </t>
  </si>
  <si>
    <t xml:space="preserve">12. Ort (Land) des/der Bergwerke(s) oder falls Beschaffung durch Recycling oder aus Schrottmaterial, nennen sie "recycled" oder "scrap" - Im vorgegebenen Feld nennen Sie das Land, in dem sich das Bergwerk befindet. Beispiel: Australia. Falls Sie das Metall durch Recycling oder aus Schrott erhalten, deklarieren Sie das entsprechend (scrap oder recycled). Siehe auch die Definitionen für "recycled" und "scrap" </t>
  </si>
  <si>
    <t xml:space="preserve">13. Anmerkungen - geben Sie Ihre Anmerkungen zu den Schmelzhütten in das Textfeld ein. Beispiel: Smelter is being acquired by Company YYY </t>
  </si>
  <si>
    <t>5. Localizacion de la planta del fundidor: Calle –  Ponga la calle de la planta del fundidor que procesa lo que entra a tu cadena de suministro. Es una direccion fisica del fundidor donde los minerales se estan procesando. No ponga la casa matriz de la compañia. Ejemplo:12 Calgary Street</t>
  </si>
  <si>
    <t>Per iniziare:
1. Selezionare il metallo nella colonna B
2. Selezionare dal menù a tendina nella colonna C
3. Se dal menù a tendina la selezione è "fonderia non inclusa" completare le colonne D e E
4. Inserire tutte le informazioni disponibili sulla fonderie nella colonne dalla F alla N</t>
  </si>
  <si>
    <t>Al fine di assicurarsi che tutti campi siano stati compilati, prima di inviare il questionario al cliente, verificare tutti i campi evidenziati in rosso</t>
  </si>
  <si>
    <t>Campi obbligatori ancora da completare</t>
  </si>
  <si>
    <t>Campi obbligatori</t>
  </si>
  <si>
    <t>Risposta fornita</t>
  </si>
  <si>
    <t>Note</t>
  </si>
  <si>
    <t>Campo da compilare solo se  è stato selezionato "Livello di Prodotto" nel foglio "Dichiarazione"</t>
  </si>
  <si>
    <t>Prodotto o numero dell'articolo</t>
  </si>
  <si>
    <t>Descrizione del prodotto o dell'articolo</t>
  </si>
  <si>
    <t>Smelter not yet identified</t>
  </si>
  <si>
    <t>Ohio Precious Metals,OPM Metals,USPM,United States Precious Metals</t>
  </si>
  <si>
    <t>OPM</t>
  </si>
  <si>
    <t>USPM</t>
  </si>
  <si>
    <t>United States Precious Metals</t>
  </si>
  <si>
    <t>ALMT</t>
  </si>
  <si>
    <t>Suzhou Xingrui Noble</t>
  </si>
  <si>
    <t>1CHN079</t>
  </si>
  <si>
    <t>Shangdong Zhaojin Group</t>
  </si>
  <si>
    <t>Zhongjin Gold Corporation Limited,Shandong Zhaoyuan Gold Argentine refining company limited</t>
  </si>
  <si>
    <t>Shandong Zhaoyuan Gold Argentine refining company limited</t>
  </si>
  <si>
    <t>Zhongyuan Gold Smelter of Zhongjin Gold Corporation</t>
  </si>
  <si>
    <t>SEMPSA</t>
  </si>
  <si>
    <t>Umicore Brazil Ltd</t>
  </si>
  <si>
    <t>Pan Pacific Copper Co. LTD</t>
  </si>
  <si>
    <t>1JPN080</t>
  </si>
  <si>
    <t>White Solder Metalurgia</t>
  </si>
  <si>
    <t>2BRA054</t>
  </si>
  <si>
    <t>JiuJiang JinXin Nonferrous Metals Co. Ltd.</t>
  </si>
  <si>
    <t>JiuJiang Tambre Co. Ltd.</t>
  </si>
  <si>
    <t>Torecom</t>
  </si>
  <si>
    <t>1KOR081</t>
  </si>
  <si>
    <t>Tokuriki Honten Co. Ltd</t>
  </si>
  <si>
    <t>Sumitomo Metal Mining Co. Ltd.</t>
  </si>
  <si>
    <t>The Refinery of Shandong Gold Mining Co. Ltd</t>
  </si>
  <si>
    <t>Shandong Zhaojin Gold &amp; Silver Refinery Co. Ltd</t>
  </si>
  <si>
    <t>PT Tinindo Internusa</t>
  </si>
  <si>
    <t>CV Jus Tindo</t>
  </si>
  <si>
    <t>PT Bellitin Makmur Lestari,BML</t>
  </si>
  <si>
    <t>PT Bellitin Makmur Lestari</t>
  </si>
  <si>
    <t>BML</t>
  </si>
  <si>
    <t>Liuzhou China Tin Group Co. Ltd.</t>
  </si>
  <si>
    <t>PT Timah (Persero) TBK</t>
  </si>
  <si>
    <t>YTCL,Yuntinic Resources Inc.,Smelting Branch of Yunnan Tin Company Limited,Yun Nan Tin Co. LTD</t>
  </si>
  <si>
    <t>Yun Nan Tin Co. LTD</t>
  </si>
  <si>
    <t>Gejiu Zili Metallurgy Co.,GEJIU ZILI MINING&amp;SMELTING CO. LTD.</t>
  </si>
  <si>
    <t>GEJIU ZILI MINING&amp;SMELTING CO. LTD.</t>
  </si>
  <si>
    <t>Ganzhou Huaxing Tungsten Products Co. Ltd.,Ganzhou Huaxin Tungsten Products Ltd,JTGC,China National Nonferrous,China National Nonferrous Metals Imp. &amp; Exp. Jiangxi Corporation Ltd.,CNIECJX,Jiangxi Tungsten Co Ltd</t>
  </si>
  <si>
    <t>Jiangxi Tungsten Co Ltd</t>
  </si>
  <si>
    <t>Linwu Xianggui Smelter Co</t>
  </si>
  <si>
    <t>2CHN055</t>
  </si>
  <si>
    <t>Indra Eramulti Logam</t>
  </si>
  <si>
    <t>2IDN056</t>
  </si>
  <si>
    <t>2IDN057</t>
  </si>
  <si>
    <t>2IDN058</t>
  </si>
  <si>
    <t>2IDN059</t>
  </si>
  <si>
    <t>2IDN060</t>
  </si>
  <si>
    <t>2IDN061</t>
  </si>
  <si>
    <t>2IDN062</t>
  </si>
  <si>
    <t>CV Gita Pesona</t>
  </si>
  <si>
    <t>PT Tommy Utama</t>
  </si>
  <si>
    <t>PT Bangka Tin Industry</t>
  </si>
  <si>
    <t>PT DS Jaya Abadi</t>
  </si>
  <si>
    <t>PT Panca Mega</t>
  </si>
  <si>
    <t>PT Seirama Tin investment</t>
  </si>
  <si>
    <t>PT Karimun Mining</t>
  </si>
  <si>
    <t>Banka Tin</t>
  </si>
  <si>
    <t>DaeryongENC</t>
  </si>
  <si>
    <t>SAMWON METALS Corp.</t>
  </si>
  <si>
    <t>1KOR082</t>
  </si>
  <si>
    <t>1KOR083</t>
  </si>
  <si>
    <t>1KOR084</t>
  </si>
  <si>
    <t>1KOR085</t>
  </si>
  <si>
    <t>1KOR086</t>
  </si>
  <si>
    <t>1KOR087</t>
  </si>
  <si>
    <t>Daejin Indus Co. Ltd</t>
  </si>
  <si>
    <t>Hwasung CJ Co. Ltd</t>
  </si>
  <si>
    <t>Do Sung Corporation</t>
  </si>
  <si>
    <t>Cooper Santa</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</si>
  <si>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</si>
  <si>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</si>
  <si>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</si>
  <si>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</si>
  <si>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</si>
  <si>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</si>
  <si>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</si>
  <si>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</si>
  <si>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</si>
  <si>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</si>
  <si>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</si>
  <si>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Dec 
21st 2012</t>
  </si>
  <si>
    <t>IMLI</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</si>
  <si>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</si>
  <si>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March 29th 2013</t>
  </si>
  <si>
    <t>Indra Eramulti Logam,IMLI</t>
  </si>
  <si>
    <t>Questo modulo permette di identificare la fonderia tramite la lista di riferimento delle fonderie. Le colonne B,C,D e E devono essere compilate in ordine da sinistra verso destra per utilizzare la funzione lista della lista di riferimento delle fonderie.
Utilizzare la linea di separazione per ogni metallo/fonderia/combinazione di Paese</t>
  </si>
  <si>
    <t>13. Commenti – campo testo libero per inserire commenti relative alle fonderie.  Esempio: la fonderia è stata acquisita dalla Società YYY</t>
  </si>
  <si>
    <t>Rispondere alle seguenti domande a livello aziendale</t>
  </si>
  <si>
    <t>Localizzazione della Fonderia: Paese (*)</t>
  </si>
  <si>
    <t>Localizzazione della Fonderia : indirizzo</t>
  </si>
  <si>
    <t>Localizzazione della Fonderia: Città</t>
  </si>
  <si>
    <t>Localizzazione della Fonderia: Stato / Provincia</t>
  </si>
  <si>
    <t>Localizzazione della Fonderia: Paese</t>
  </si>
  <si>
    <t>ID fonderia</t>
  </si>
  <si>
    <t>alias noti/conosciuti</t>
  </si>
  <si>
    <t>Almalyk Mining and Metallurgical Complex (AMMC)</t>
  </si>
  <si>
    <t>Atasay Kuyumculuk Sanayi Ve Ticaret A.S.</t>
  </si>
  <si>
    <t>Inner Mongolia Qiankun Gold and Silver Refinery Share Company Limited</t>
  </si>
  <si>
    <t>Jiangxi Copper Company Limited</t>
  </si>
  <si>
    <t>L' azurde Company For Jewelry</t>
  </si>
  <si>
    <t>The Great Wall Gold and Silver Refinery of China</t>
  </si>
  <si>
    <t>PT Bangka Kudai Tin</t>
  </si>
  <si>
    <t>PT Bangka Putra Karya</t>
  </si>
  <si>
    <t>PT Bangka Timah Utama Sejahtera</t>
  </si>
  <si>
    <t>PT Belitung Industri Sejahtera</t>
  </si>
  <si>
    <t>PT BilliTin Makmur Lestari</t>
  </si>
  <si>
    <t>PT Bukit Timah</t>
  </si>
  <si>
    <t>PT Eunindo Usaha Mandiri</t>
  </si>
  <si>
    <t>PT HP Metals Indonesia</t>
  </si>
  <si>
    <t>PT Koba Tin</t>
  </si>
  <si>
    <t>PT Mitra Stania Prima</t>
  </si>
  <si>
    <t>PT Refined Banka Tin</t>
  </si>
  <si>
    <t>PT Sariwiguna Binasentosa</t>
  </si>
  <si>
    <t>PT Timah Nusantara</t>
  </si>
  <si>
    <t>PT Tinindo Inter Nusa</t>
  </si>
  <si>
    <t>PT Yinchendo Mining Industry</t>
  </si>
  <si>
    <t>Funsur,Minsur Mines,Funsur Smelter,Minsur S.A. Tin Metal</t>
  </si>
  <si>
    <t>Minsur S.A. Tin Metal</t>
  </si>
  <si>
    <t>Zhuzhou Cemented Carbide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</si>
  <si>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</si>
  <si>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</si>
  <si>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</si>
  <si>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3CHN019</t>
  </si>
  <si>
    <t>3CHN020</t>
  </si>
  <si>
    <t>Shandong Gold Mining (Laizhou),China's Shangdong Gold Mining Co.Ltd</t>
  </si>
  <si>
    <t>China's Shangdong Gold Mining Co.Ltd</t>
  </si>
  <si>
    <t>Instructions</t>
  </si>
  <si>
    <r>
      <t>S</t>
    </r>
    <r>
      <rPr>
        <sz val="10"/>
        <rFont val="Verdana"/>
        <family val="2"/>
      </rPr>
      <t>heets</t>
    </r>
    <phoneticPr fontId="36"/>
  </si>
  <si>
    <t>한국어 Korean</t>
  </si>
  <si>
    <r>
      <t>中文</t>
    </r>
    <r>
      <rPr>
        <sz val="10"/>
        <rFont val="Verdana"/>
        <family val="2"/>
      </rPr>
      <t xml:space="preserve"> Chinese</t>
    </r>
  </si>
  <si>
    <r>
      <t>日本語</t>
    </r>
    <r>
      <rPr>
        <sz val="10"/>
        <rFont val="Verdana"/>
        <family val="2"/>
      </rPr>
      <t xml:space="preserve"> Japanese</t>
    </r>
  </si>
  <si>
    <t>Français</t>
  </si>
  <si>
    <t>Português</t>
  </si>
  <si>
    <t>Deutsch</t>
  </si>
  <si>
    <t>Español</t>
  </si>
  <si>
    <t>italiano</t>
  </si>
  <si>
    <t>EICC Extractives website: (www.eicc.info/extractives.htm)
training, request template, FAQs, Conflict-Free Smelters (CFS) list</t>
  </si>
  <si>
    <t xml:space="preserve">EICC Extractives website: (www.eicc.info/extractives.htm)
Entrenamiento, templete de requerimiento, Preguntas frecuentes, Lista de fundidores libres de minerales en conflicto (CFS por siglas en Ingles) </t>
  </si>
  <si>
    <t xml:space="preserve">Este Modelo do EICC-GeSI de Relatório de Minerais de Conflito foi criado pela Coalisão pela Cidadania da Industria Eletroeletronica e pela Initiciativa Global de e-Sustentabilidade como a finalidade ser uma fonte d einformação relacionada a "Minerais de Zona de Conflito". Empresas na indústria eletrônica e em outra indústrias poderão adotar este modelo como um elemento de seu progarama de due diligence para verificação de responsabilidade da origem dos materiais e suporte a conformidade à nova legislação*. Este modelo é consistente com as atividades relacionadas ao EICC e ao GeSI incluindo o Programa das Fundições Livres de Conflitos (FLC)**. </t>
  </si>
  <si>
    <t xml:space="preserve">     Note:  Entries with (*) are mandatory fields. </t>
  </si>
  <si>
    <t>Remarque : les astérisques (*) marquent des champs obligatoires</t>
  </si>
  <si>
    <t xml:space="preserve">     Nota:  Celdas con (*) son campos obligatorios. </t>
  </si>
  <si>
    <t>1.     Merci d’inscrire ici le nom légal de votre entreprise. Merci de ne pas utiliser abréviations</t>
  </si>
  <si>
    <t xml:space="preserve">2. Selecione a Declaração de Escopo de sua Organização. Para seleção de escopo de Divisões, ou "Categoria de Produtos", fornecer detalhes adicionais descrevendo a divisão ou planta, ou categoria específica de produto(s) para os quais este modelo vem sendo preenchido, conforme o campo "Descrição de Escopo". Para selecinar Produto(s) um link para uma planilha de  LIsta de Produtos será vizualizada. </t>
  </si>
  <si>
    <t>5.     Merci d’indiquer le nom d’une personne légalement autorisée par votre entreprise, responsable de l’exactitude des informations fournies dans ce rapport</t>
  </si>
  <si>
    <t>Instruções para as 6 Questões de Due Diligence (rows 21 - 51). 
Fornecer respostas somente em INGLÊS</t>
  </si>
  <si>
    <t xml:space="preserve">Ces six questions définissent l’utilisation, l’origine et l’identification des fournisseurs pour chacun des métaux.
Les réponses à ces questions doivent représenter le 'Périmetre de la Décalration' sélectionné dans la section Informartions sur l'entreprise
</t>
  </si>
  <si>
    <t>1. Si la réponse fournie est "Non" pour tous les métaux listés, les champs restants de cette section seront surlignés en noir, indiquant que plus aucune réponse n'est attendue et que votre déclaration est considérée comme étant complète</t>
  </si>
  <si>
    <t xml:space="preserve">4. Para cada minério, selecione a respota apropriada que melhor represente o atual status de sua atividade de coleta de informações acerca de seus fornecedores. </t>
  </si>
  <si>
    <t>5. Para minério, selecine a resposta apropriada que melhor represente o status referente aos esforços realizados no sentido de identificar as fundições de sua cadeia.</t>
  </si>
  <si>
    <t>根据OECD 有关受冲突矿产影响和高风险领域供应链的尽职调查指南（OECD指南），"尽职调查"的定义是 “通过一个持续性，主动和被动的过程，来确保企业尊重人权及不参与冲突活动“ 尽职调查应该是贵司针对刚果民主共和国(DRC)无冲突金属采购战略里不可缺少的一部分。问题A到问题K是特别为了评估贵司对于 刚果民主共和国(DRC)无冲突金属采购尽职调查活动而设计。这些问题的回答将代表您公司全部活动范围，不应仅限于公司资料部分里所选择的”申报范围”。</t>
  </si>
  <si>
    <t>O Guia da OCDE para Due Diligence em Cadeias Responsável de Fornecedores para Minérios provinientes de Áreas de Afetadas por Conlfitos e de Alto Risco (Guia da OCDE) define "Due Diligence" como "um continuado, proativo e reativo processo por meio do qual as organizações podem assegurar que estão respeitando os direitos humanos e não contribuindo para a continuidade dos conflitos". Due Diligence deve ser parte integrante da estratégia de empresas para fontes de recursos minerais livres de conflito. Questões A. até J. foram elaboradas para avaliar as atividades de due diligence para garantir fontes de minérios livres de conflito. Respostas para estas questões representam o escopo completo das atividades de sua organização não se limitando à "Declaração de Escopo" selecionada anteriomente nos campos de informação de sua empresa.</t>
  </si>
  <si>
    <t xml:space="preserve">A.  Please answer “Yes” or “No”.  Provide any comments, if necessary. </t>
  </si>
  <si>
    <t>A.  Por favor responda “Si” o “No”.  Proveer cualquier comentario, si es necesario.</t>
  </si>
  <si>
    <t>B.  Please answer “Yes” or “No” If “Yes”, provide the web link in the comments section.</t>
  </si>
  <si>
    <t>B.  Por favor responda “Si” o “No” si esf “Si”, provea la liga web en la seccion de comentarios.</t>
  </si>
  <si>
    <t>C.  Please answer “Yes” or “No”.  Provide any comments if necessary.  “DRC conflict-free” is defined in the US Dodd-Frank Wall Street Reform and Consumer Protection Act as “products that do not contain conflict minerals that directly or indirectly finance or benefit armed groups in the Democratic Republic of the Congo or an adjoining country”.</t>
  </si>
  <si>
    <t>C. Merci de répondre par "Oui" ou par "Non". Commenter si nécessaire. « Sans Conflit République Démocratique du Congo » est défini par la Réforme Dodd-Frank Wall Street et le Consumer Protection Act comme « les produits ne contenant pas de minerais de conflit finançant oú bénéficiant directement ou indirectement à des groupes armés de la RDC ou des pays frontaliers ».</t>
  </si>
  <si>
    <t>C.  Por favor responda “Si” o “No”.  Provea cualquier comentario si es necesario.  “ Libre de conflicto DRC” esta definido en la reforma Dodd-Frank de Wall street de los Estados Unidos  y en la ley de proteccion al consumidor como "  Productos que no contengan minerales conflictivos que directamente o indirectamente financien o beneficien grupos armados en la Republica Democratica del Congo o paises limitrofes".</t>
  </si>
  <si>
    <t>D.  Please answer “Yes” or “No”.  The Conflict-Free Smelter (CFS) List is a list of mineral smelters and refiners who have been validated to be in compliance with the CFS program.  For the current list and more information about the program please go to www.conflictfreesmelter.org.  Provide any comments, if necessary.</t>
  </si>
  <si>
    <t>D. Merci de répondre par "Oui" ou par "Non". La liste des Conflict-Free Smelter est la liste des fonderies de minerais qui ont été validées comme étant en règle avec le programme CFS. Pour obtenir la liste actuelle de ces fonderies et plus d'informations sur le programme, merci de visiter www.conflictfreesmelter.org. Commenter si nécessaire</t>
  </si>
  <si>
    <t>D.  Por favor responda “Si” o “No”.  La lista de fundidores sin conflicto (CFS) es una lista de fundidores de minerales y refinadores que han sido validados para estar en cumplimiento del programa CFS.  Para la lista mas reciente y mayor informacion sobre el programa por favor vaya a  www.conflictfreesmelter.org.  Provea cualquier comentario, si es necesario.</t>
  </si>
  <si>
    <t>E.  Please answer “Yes” or “No”.  Examples of due diligence measures may include: communicating and incorporating into contracts (where possible) your expectations to suppliers on conflict-free mineral supply chain; identifying and assessing risks in the supply chain; designing and implementing a strategy to respond to identified risks; verifying your direct supplier’s compliance to its DRC conflict-free policy, etc.  These due diligence measure examples are consistent with the guidelines included in the internationally recognized OECD Guidance.</t>
  </si>
  <si>
    <t xml:space="preserve">E. Por favor, responda "Sim" ou "Não". Exemplos demedidas de due diligence podem incluir: comunicação e incorporação em contratos (onde possivel) das expectativas para seus fornecedores acerca de Minerais Livres de Conflitos na cadeia de fornecedores, identificação e avaliação de riscos na cadeia de fornecedores; elaboração e implementação de estratégia para resposta a riscos identificados; verificação da conformidade de seus fornecedores diretos com a politica de Minérios Livres de Conflitos da RDC, etc. Estes exemplos de due diligence estão consistentes com as orientações incluidas no Guia da OCDE internacionalmente reconhecido. </t>
  </si>
  <si>
    <t>E.  Por favor responda “Si” o “No”.  ejemplos de medidas diligentes incluyen: Incorporar y comunicar dentro de contratos (cuando sea posible)  las expectativas a los proveedores en la cadena de suministro de minerales libres de conflicto; identificando y evaluando riesgos en la cadena de suministro; diseñando e implementado la estrategia para responder a los riegos identificados; verificando el cumplimiento directo del proveedor a sus politicas de minerales libres de conflicto de la RDC, etc.  Estos ejemplos de medidas de cuidados  son consistentes con los liniamientos incluidos en la gia OECD internacionalmente reconocida.</t>
  </si>
  <si>
    <t>F. Please answer “Yes” or “No”.  If “No”, please describe what you request your suppliers to complete (e.g., certificate of compliance, custom form, etc.).</t>
  </si>
  <si>
    <t>F. Por favor responda “Si” o “No”.  Si es  “No", Por favor describa que les requiere a sus proveedores para completar (ejemplo., certificado de cumplimiento, forma de aduana, etc.).</t>
  </si>
  <si>
    <t>G.  Please answer “Yes” or “No”.  Provide any comments, if necessary.</t>
  </si>
  <si>
    <t>H.  Please select the best response which indicates if and how your company verifies the responses provided by your suppliers.  Please refer to the following definitions when responding:
 “3rd party audit” refers to on-site audits of your suppliers conducted by independent third parties.  
 “Documentation review only” refers to a reviewof supplier submitted records and documentation conducted by independent third parties and, or your company personnel.   
 “Internal audit” refers to on-site audits of your suppliers conducted by your company personnel.</t>
  </si>
  <si>
    <t>H. Por favor seleccione la mejor respuesta que indique si y como su compañia las respuestas de sus proveedores.  Por favor refierase a las siguientes definiciones cuando responda:
 “auditoria  por terceros”  se refiere a auditorias en sitio de los proveedores hechos por terceras compañias independientes.  
 " Revision de documentacion solamente” se refiere a la revision  de records enviados del proveedor y documentacion hecha por una tercera compañia independiente y, o personal de tu empresa.   
 “Auditoria Interna”  se refiere a auditoria en sitio de tus proveedores realizada por personal de tu compañia.</t>
  </si>
  <si>
    <t>I.  Please answer “Yes” or “No”.  If “Yes”, please describe how you manage your corrective action process.</t>
  </si>
  <si>
    <t>I.  Por favor responda "Si" o “No”. Si es  “Si”, por favor describa como manega el procesos de acciones correctivas.</t>
  </si>
  <si>
    <t>J.  Please answer “Yes” or “No”.  The SEC conflict minerals disclosure requirements apply to US exchange-traded companies that are subject to the US Securities Exchange Act. For more information please refer to www.sec.gov.</t>
  </si>
  <si>
    <t>J.  Por favor responda “Si” o “No”.  Los requerimiento de desglose para minerales conflictivos de la SEC aplica para las compañias que cotizan en la bolsa de valores  de los Estados Unidos que estan sujetas a la ley de Securities Exchange de los Estados Unidos. Para mayor informacion vaya a  www.sec.gov.</t>
  </si>
  <si>
    <t>1.  Metal (*)   -   Use the pull down menu to select the metal for which you are entering smelter information.</t>
  </si>
  <si>
    <t>1.  Metal (*)   -   Use el menu de opciones para seleccionar el metal para el cual estas  capturando la informacion del fundidor.</t>
  </si>
  <si>
    <t>5. Sedi delle Fonderie: Città - Inserire la sede della fonderia che esegue il trattamento di trasformazione dei minerali che entrano nella vostra catena di fornitura. Si intende il luogo dove effettivamente la fonderia esegue le lavorazioni sui minerali. Non è necessario indicare le sedi legali delle società. Esempio: Montreal</t>
  </si>
  <si>
    <t>Le programme Conflict Free Smelter ("Programme"), la liste des fonderies en règle (la "Liste") et les modèles et outils du Programme, incluant, sans limitation, le modèle de rapport sur les minerais de conflit (collectivement dénommés ci-après "Outils"), incluant, sans limitation, toutes les informations fournies ci-incluses, sont uniquement fournis à des fins informatives et sont actuels à la date ci-incluse. Toute inexactitude ou omission dans la Liste ou les Outils ne saurait être de la responsabilité de l'Electronic Citizenship Coalition, Incorporated, une entreprise non côtée du Delaware ("EICC") ou de la Global e-Sustainability Initiative, une organisation non gouvernementale internationale belge ("GeSI"). La décision d'utiliser ou non et/ou de comment utiliser tout ou portion de cette Liste ou l'un des Outils est prise à la seule et absolue discrétion de l'Utilisateur.</t>
  </si>
  <si>
    <t>Il programma Conflict-Free Smelter ("Programma")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dell'Electronic Industry Citizenship Coalition, Incorporated, società non quotata del Delaware ("EICC"),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 L'uso della Lista o degli Strumenti è a discrezione dell'Utilizzatore.</t>
  </si>
  <si>
    <t>Ni EICC et ni GeSI ne donnent des déclarations ou garanties concernant la Liste ou les Outils. La Liste et les Outils sont fournis "TEL QUEL" et "TEL QUE DISPONIBLE". L'EICC et la GeSI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</si>
  <si>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l'EICC et la GeSI renoncent à toute responsabilité pour toute perte, dépense ou dommages et interêts de quelque nature que ce soit, incluant, sans limitation, des dommages spéciaux, accessoires, punitifs, directs, indirects ou secondaires ou perte de revenus ou de bénéfices, résultant ou émanant de l'utilisation de la Liste ou d'un Outil par l'Utilisateur, que cela émane d'un délit, contrat, de la loi, ou autre, même s'ils étaient prévenus de la possibilité de tels dommages.</t>
  </si>
  <si>
    <t xml:space="preserve">Si toute ou partie des dispositions de ces Conditions Générales est invalide ou inapplicable en vertue du fdroit en vigueur, cette même partie sera jugée comme sans effet dans la limite de cette invalidité ou inapplicabilité uniquement, sans affecter d'aucune façon les parties restantes de la dite disposition ou les autres dispositions de ces Conditions Générales </t>
  </si>
  <si>
    <t>Cells</t>
    <phoneticPr fontId="36"/>
  </si>
  <si>
    <t>A1</t>
  </si>
  <si>
    <t>A2</t>
  </si>
  <si>
    <t>A3</t>
  </si>
  <si>
    <t>A4</t>
  </si>
  <si>
    <t>A6</t>
  </si>
  <si>
    <t>A7</t>
  </si>
  <si>
    <t>A8</t>
  </si>
  <si>
    <t>A9</t>
  </si>
  <si>
    <t>A10</t>
  </si>
  <si>
    <t>A11</t>
  </si>
  <si>
    <t>A12</t>
  </si>
  <si>
    <t>A13</t>
  </si>
  <si>
    <t>A14</t>
  </si>
  <si>
    <t>A16</t>
  </si>
  <si>
    <t>A17</t>
  </si>
  <si>
    <t>A18</t>
  </si>
  <si>
    <t>A19</t>
  </si>
  <si>
    <t>A20</t>
  </si>
  <si>
    <t>A21</t>
  </si>
  <si>
    <t>A22</t>
  </si>
  <si>
    <t>A23</t>
  </si>
  <si>
    <t>A24</t>
  </si>
  <si>
    <t>A25</t>
  </si>
  <si>
    <t>A26</t>
  </si>
  <si>
    <t>A29</t>
  </si>
  <si>
    <t>A30</t>
  </si>
  <si>
    <t>A31</t>
  </si>
  <si>
    <t>A32</t>
  </si>
  <si>
    <t>A33</t>
  </si>
  <si>
    <t>A34</t>
  </si>
  <si>
    <t>A35</t>
  </si>
  <si>
    <t>A36</t>
  </si>
  <si>
    <t>A37</t>
  </si>
  <si>
    <t>A38</t>
  </si>
  <si>
    <t>A39</t>
  </si>
  <si>
    <t>A42</t>
  </si>
  <si>
    <t>A43</t>
  </si>
  <si>
    <t>A44</t>
  </si>
  <si>
    <t>A45</t>
  </si>
  <si>
    <t>A46</t>
  </si>
  <si>
    <t>A47</t>
  </si>
  <si>
    <t>A48</t>
  </si>
  <si>
    <t>A49</t>
  </si>
  <si>
    <t>A50</t>
  </si>
  <si>
    <t>A51</t>
  </si>
  <si>
    <t>A52</t>
  </si>
  <si>
    <t>A53</t>
  </si>
  <si>
    <t>A54</t>
  </si>
  <si>
    <t>A55</t>
  </si>
  <si>
    <t>A56</t>
  </si>
  <si>
    <t>A58</t>
  </si>
  <si>
    <t>A59</t>
  </si>
  <si>
    <t>A60</t>
  </si>
  <si>
    <t>A61</t>
  </si>
  <si>
    <t>A62</t>
  </si>
  <si>
    <t>A63</t>
  </si>
  <si>
    <t>A64</t>
  </si>
  <si>
    <t>A65</t>
  </si>
  <si>
    <t>Democratic Republic of Congo</t>
  </si>
  <si>
    <t>Fondre de l'or est une opération métallurgique produisant de l'or fin avec une concentration de 99,5% ou plus à partir d'or ou de matériaux comprenant de l'or en concentrations plus faibles</t>
  </si>
  <si>
    <t>Organization for Economic Co-operation and Development</t>
  </si>
  <si>
    <t>Ganzhou Hailong W &amp; Mo Co. Ltd.</t>
  </si>
  <si>
    <t>Ganzhou Grand Sea</t>
  </si>
  <si>
    <t>Ganzhou Grand Sea W and Mo Company</t>
  </si>
  <si>
    <t>Ganzhou Sea Dragon</t>
  </si>
  <si>
    <t>Ganzhou Sinda</t>
  </si>
  <si>
    <t>Ganzhou Sinda W&amp;Mo Co. Ltd.</t>
  </si>
  <si>
    <t>JNM</t>
  </si>
  <si>
    <t>Mitsubishi</t>
  </si>
  <si>
    <t>Chenzhou</t>
  </si>
  <si>
    <t>Chenzhou Mining Group</t>
  </si>
  <si>
    <t>Ganzhou Nonferrous Metals Smelting Co Ltd.,JXTC,Jiangxi Rare Earth &amp; Rare Metals Tungsten Group Imp.&amp; Exp. Co. Ltd.</t>
  </si>
  <si>
    <t>Jiangxi Rare Earth &amp; Rare Metals Tungsten Group Imp.&amp; Exp. Co. Ltd.</t>
  </si>
  <si>
    <t>Novosibirsk Integrated Tin Works</t>
  </si>
  <si>
    <t>Jiujiang Tanbre</t>
  </si>
  <si>
    <t>Jiangxi Tungsten Industry Group Co Ltd</t>
  </si>
  <si>
    <t>Chugai Mining</t>
  </si>
  <si>
    <t>1JPN078</t>
  </si>
  <si>
    <t>Huichang Jinshunda Tin Co. Ltd</t>
  </si>
  <si>
    <t>2CHN052</t>
  </si>
  <si>
    <t>Kai Unita Trade Limited Liability Company</t>
  </si>
  <si>
    <t>2CHN053</t>
  </si>
  <si>
    <t>Tejing (Vietnam) Tungsten Co Ltd</t>
  </si>
  <si>
    <t>Tejing Tungsten</t>
  </si>
  <si>
    <t>VIETNAM</t>
  </si>
  <si>
    <t>4VNM019</t>
  </si>
  <si>
    <t>In consideration for access and use of the List and/or any Tool, THE USER hereby agrees to and does (a) release and forever discharge EICC and GeSI,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EICC and/or GeSI, as well as their respective officers, directors, agents, employees, volunteers, representatives, contractors, successors, and assigns, resulting from or arising out of the List or any Tool or use thereof, and agrees to (b) indemnify, defend and hold harmless EICC and GeSI,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</si>
  <si>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鉴于名单和/或任何工具的使用，用户在此同意并
a)让EICC和GeSI,以及他们的相关管理人员、董事、代理、员工、志愿者、代表、承包商、继承人、指定人，从因为使用名单或任何工具而导致或产生的任何及全部索赔、行动、损失、诉讼、损害、判决、征费、和处决，这包括用户有过的或曾经可以，应当，或者可能拥有或声称拥有对EICC和/或GeSI,以及他们的相关管理人员、董事、代理、员工、志愿者、代表、承包商、继承人、指定人的索赔，可以解除并永远免除责任。同意
b)保障，捍卫和不会追究EICC和GeSI，以及他们的相关管理人员、董事、代理、员工、志愿者、代表、承包商、继承人、指定人，因为用户使用名单或任何工具而导致或产生的任何及全部索赔、行动、损失、诉讼、损害、判决、征费、和处决。
</t>
  </si>
  <si>
    <t>리스트 및 툴로의 접속 및 사용에 대하여, 사용자는 (a) EICC와 GeSI 뿐만 아니라 각각의 임원, 이사, 대리인, 직원, 자원 봉사자, 대표자, 계약자, 승계인, 양수인에 대해 사용자가 리스트나 툴로부터 또는 이의 사용으로부터 생기거나 발생하여EICC와 GeSI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EICC와 GeSI 뿐만 아니라 각각의 임원, 이사, 대리인, 직원, 자원 봉사자, 대표자, 계약자, 승계인, 양수인을 면책하고, 방어하며, 해가 미치지 않도록 하는 데 동의합니다.</t>
  </si>
  <si>
    <t>Fonderie ou affinerie d'étain se réfère aux entreprises traitant les minerais contenant des concentrés d'étain afin de produire de l'étain brut ou pur (≥ pur à 99.85%). Les affineries secondaires sont des entreprises qui traitent les matériaux secondaires pour la production d'étain brut ou pur. Les affineries sont les entreprises traitant l'étain brut ou les matériaux secondaires appropriés afin de produire de l'étain pur. Les fonderies d'étain peuvent être l'une ou une combinaison des définitions ci-dessus.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</si>
  <si>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</si>
  <si>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</si>
  <si>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</si>
  <si>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</si>
  <si>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</si>
  <si>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</si>
  <si>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</si>
  <si>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</si>
  <si>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</si>
  <si>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</si>
  <si>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</si>
  <si>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</si>
  <si>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</si>
  <si>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</si>
  <si>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</si>
  <si>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</si>
  <si>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</si>
  <si>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</si>
  <si>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</si>
  <si>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</si>
  <si>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</si>
  <si>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</si>
  <si>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</si>
  <si>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</si>
  <si>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</si>
  <si>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</si>
  <si>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</si>
  <si>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</si>
  <si>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</si>
  <si>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</si>
  <si>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</si>
  <si>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</si>
  <si>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</si>
  <si>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</si>
  <si>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</si>
  <si>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</si>
  <si>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</si>
  <si>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</si>
  <si>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</si>
  <si>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</si>
  <si>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</si>
  <si>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</si>
  <si>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</si>
  <si>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</si>
  <si>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Les champs obligatoires sont annotés d'une astérisque (*). Les informations récoltées dans ce rapport doivent être actualisées chaque année
Tout changement durant l'année en cours doit être fourni aux clients</t>
  </si>
  <si>
    <t>Répondre aux questions suivantes 1 à 6 en fonction du périmètre de la déclaration indiqué ci-dessus</t>
  </si>
  <si>
    <t>2) Les métaux suivants (nécessaires au fonctionnement ou à la fabrication des produits de votre entreprise) proviennent-ils de la République Démocratique du Congo ou d'un pays frontalier? (*)</t>
  </si>
  <si>
    <t>4) Avez-vous reçu des formulaires de rapport sur les minerais de conflit complétés de la part de tous vos fournisseurs ? (*)</t>
  </si>
  <si>
    <t>5) Pour chacun des métaux suivants, avez-vous identifié toutes les fonderies que votre entreprise ou vos fournisseurs utilisent afin de se fournir les produits inclus dans le périmètre de la déclaration spécifié ci-dessus ?  (*)</t>
  </si>
  <si>
    <t>6) Toutes les fonderies utilisées par votre entreprise et vos fournisseurs ont-elles été validées comme étant en règle avec le Programme Conflict-Free Smelter et incluses dans la liste des des fonderies en règle pour les métaux suivants ? (*)</t>
  </si>
  <si>
    <t>Répondre à la question suivante au niveau de l'entreprise</t>
  </si>
  <si>
    <t>Réponse</t>
  </si>
  <si>
    <t>中文 Chinese</t>
  </si>
  <si>
    <t>日本語 Japanese</t>
  </si>
  <si>
    <t>Smelter List</t>
  </si>
  <si>
    <t>Gold</t>
    <phoneticPr fontId="36"/>
  </si>
  <si>
    <t>Gold</t>
    <phoneticPr fontId="36"/>
  </si>
  <si>
    <t>Gold</t>
    <phoneticPr fontId="36"/>
  </si>
  <si>
    <t>Gold</t>
    <phoneticPr fontId="36"/>
  </si>
  <si>
    <t>Gold</t>
    <phoneticPr fontId="36"/>
  </si>
  <si>
    <t>Tantalum</t>
    <phoneticPr fontId="36"/>
  </si>
  <si>
    <t>Tantalum</t>
    <phoneticPr fontId="36"/>
  </si>
  <si>
    <t>Tantalum</t>
    <phoneticPr fontId="36"/>
  </si>
  <si>
    <t>Tin</t>
    <phoneticPr fontId="36"/>
  </si>
  <si>
    <t>Tin</t>
    <phoneticPr fontId="36"/>
  </si>
  <si>
    <t>Tin</t>
    <phoneticPr fontId="36"/>
  </si>
  <si>
    <t>Tungsten</t>
    <phoneticPr fontId="36"/>
  </si>
  <si>
    <t>Tungsten</t>
    <phoneticPr fontId="36"/>
  </si>
  <si>
    <t>Tungsten</t>
    <phoneticPr fontId="36"/>
  </si>
  <si>
    <t>Tungsten</t>
    <phoneticPr fontId="36"/>
  </si>
  <si>
    <t>Tungsten</t>
    <phoneticPr fontId="36"/>
  </si>
  <si>
    <t>Tungsten</t>
    <phoneticPr fontId="36"/>
  </si>
  <si>
    <t>Tungsten</t>
    <phoneticPr fontId="36"/>
  </si>
  <si>
    <t>Checker</t>
  </si>
  <si>
    <t>3) I seguenti metalli (necessari per la funzionalità o per la produzione dei prodotti della Vostra società) derivano da materiale di recupero o da scarti di fornitura? (*)</t>
  </si>
  <si>
    <t>G. Avete richiesto ai vostri fornitori il nominativo delle fonderie?</t>
  </si>
  <si>
    <t>H. Avete verificato con la dovuta diligenza le informazioni ricevute dai vostri fornitori?</t>
  </si>
  <si>
    <t>I. Il vostro processo di verifica include la gestione di azioni correttive?</t>
  </si>
  <si>
    <t>J. Siete soggetti alla norma stabilita dalla SEC relativa all'obbligo di  divulgazione dei Conflict Minerals?</t>
  </si>
  <si>
    <t>G. Por favor responda “Si” o “No”.  Provea cualquier comentario,si es necesario.</t>
  </si>
  <si>
    <t>6) Todas as fundição (ões) utilizada (as) por sua empresa e por seu(s) fornecedores foi validada(s) como compatível, em conformidade com o Progrma de Fundições Livres de Conflitos (FLC) e listada(s)na Lista de Fundição(ões) em Conformidade para os metais mencionados? (*)</t>
  </si>
  <si>
    <t>Instructions for completing Company Information questions (rows 8 - 18).
Provide comments in ENGLISH only</t>
  </si>
  <si>
    <t>公司资料填写说明（第8-18行）。只限英文作答</t>
  </si>
  <si>
    <t>会社情報の記入（8～18行）に関する解説
回答は英語（半角）で入力してください。</t>
  </si>
  <si>
    <t>Instructions pour compléter la partie Informations à propos de l’entreprise (lignes 8 -18)
Merci de répondre en anglais uniquement</t>
  </si>
  <si>
    <t xml:space="preserve">Instruções para completar as questões relacionadas às informações da empresa (Linhas 8 - 18). 
Favor fornecer comentários somente em Inglês. </t>
  </si>
  <si>
    <t>Anleitung zum Beantworten der Fragen zu Firmeninformationen (Reihen 8 - 18)
Bitte machen sie ihre Angaben nur in ENGLISCH</t>
  </si>
  <si>
    <t>Instrucciones para completar las preguntas sobre informacion de la compañia ( renglones 8-18). Proveer comentarios solamente en INGLES
Provide comments in ENGLISH only</t>
  </si>
  <si>
    <t>Istruzioni per il completamento della sezione INFORMAZIONI SULL'AZIENDA (righe 8-18).
Siete pregati di rispondere unicamente in Inglese.</t>
  </si>
  <si>
    <t>Instructions for completing Questions A. – J. (rows 59 - 77).
Provide answers in ENGLISH only</t>
  </si>
  <si>
    <t>问题A-J的填写说明（第59-77行）。只限英文作答</t>
  </si>
  <si>
    <t>質問A～J（59～77行）の記入に関する解説
回答は英語（半角）で入力してください。</t>
  </si>
  <si>
    <t>Instructions pour répondre aux questions A. - J. lignes (59-77)
Merci de répondre en anglais uniquement</t>
  </si>
  <si>
    <t>Instruções para completar Questões A. - K. (linhas 59 - 77).
Fornecer respostas somente em INGLÊS.</t>
  </si>
  <si>
    <t>Anleitung zum Ausfüllen der Fragen A. - J. (Reihen 59 - 77)
Bitte machen sie ihre Angaben nur in ENGLISCH</t>
  </si>
  <si>
    <t>Instrucciones para completar las preguntas A. – K. (renglones 59 - 77).
Proveer respuestas en INGLES solamente.</t>
  </si>
  <si>
    <t>Istruzioni per rispondere alle domande A. - J. (Righe 59 - 77). 
Si prega di rispondere unicamente in Inglese.</t>
  </si>
  <si>
    <t>Deutsch</t>
    <phoneticPr fontId="4" type="noConversion"/>
  </si>
  <si>
    <t>D. Product Level</t>
    <phoneticPr fontId="4" type="noConversion"/>
  </si>
  <si>
    <t xml:space="preserve">
</t>
    <phoneticPr fontId="4" type="noConversion"/>
  </si>
  <si>
    <t xml:space="preserve">
</t>
    <phoneticPr fontId="4" type="noConversion"/>
  </si>
  <si>
    <t xml:space="preserve">
</t>
    <phoneticPr fontId="4" type="noConversion"/>
  </si>
  <si>
    <t>*2010年に、コンゴ民主共和国（DRC）又は隣接国原産の「紛争鉱物」に関する米国金融規制改革及び消費者保護法が可決されました。米国証券取引委員会は、米国の株式公開企業を対象とした、紛争鉱物調達先に関する開示規則を発行しました
（http://www.sec.gov/rules/final/2012/34-67716.pdfの規則を参照してください）。この規則は、サプライヤーに方針、デューデリジェンスの枠組み、及び管理システムを定めるよう指導する、「紛争地域及び紛争リスクの高い地域から産出される鉱物の責任あるサプライチェーンのためのOECDデューデリジェンス・ガイダンス（OECD Due Diligence Guidance for Responsible Supply Chains of Minerals from Conflict-Affected and High-Risk Areas）」（http://www.oecd.org/dataoecd/62/30/46740847.pdf）を参照しています。
**　コンフリクトフリー製錬業者（CFS）プログラム（www.conflictfreesmelter.org/）及びその他の情報（www.eicc.info/extractives.htm）を参照してください。</t>
  </si>
  <si>
    <t>5.  このテンプレートの回答データの正確性に責任を有する、回答責任者（部門長）を記入してください。</t>
  </si>
  <si>
    <t>5.各金属について、製錬業者情報入手の取組みを最もよく表しているものを選択してください。</t>
  </si>
  <si>
    <t>A28</t>
  </si>
  <si>
    <t>A41</t>
  </si>
  <si>
    <t>このテンプレートは、製錬リファレンスリストを使用して製錬所に識別できます。列B、C、DおよびEは、製錬所のリファレンスリスト機能を利用するには、左から右への順序で完了する必要があります。
金属/精錬所/国の何れかが異なる場合は、行を変えてそれぞれ個別に登録ください。</t>
  </si>
  <si>
    <t>2.製錬業者参照表(*) - ドロップダウン・メニュから選択。ここに、テンプレート発行日時点の既知の製錬業者名が列記されています。製錬業者がここにない場合、「製錬業者が表に含まれていない」を選択してください。</t>
  </si>
  <si>
    <t>リストやツールへのアクセス及びその利用を考慮して、ユーザーはここに、(a) EICC及びGeSI、ならびにその役員、理事、代理人、被雇用者、任意行為者、代表者、契約者、継承者、譲受人に対し、リストやツールによる、もしくはそれらを利用したことによる、又はそこから生じたり、生じた
可能性がある、あるいはユーザーがEICC及びGeSI、ならびにその役員、理事、代理人、被雇用者、任意行為者、代表者、契約者、継承者、譲受人に対してそのように主張する、いかなる請求、訴訟、損失、請願、損害、判決、押収、強制執行についても一切の責任を問わず、(b) EICC及びGeSI、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</si>
  <si>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</si>
  <si>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B2</t>
  </si>
  <si>
    <t>B24</t>
  </si>
  <si>
    <t>C2</t>
  </si>
  <si>
    <t>D2</t>
  </si>
  <si>
    <t>回答責任者名(*)：</t>
  </si>
  <si>
    <t>回答責任者の役職:</t>
  </si>
  <si>
    <t>回答責任者の電子メール(*):</t>
  </si>
  <si>
    <t>回答責任者の電話番号:</t>
  </si>
  <si>
    <t>B27</t>
  </si>
  <si>
    <t>B33</t>
  </si>
  <si>
    <t>B39</t>
  </si>
  <si>
    <t>B45</t>
  </si>
  <si>
    <t>B51</t>
  </si>
  <si>
    <t>B57</t>
  </si>
  <si>
    <t>B59</t>
  </si>
  <si>
    <t xml:space="preserve">A. Do you have a policy in place that includes DRC conflict-free sourcing? </t>
  </si>
  <si>
    <t xml:space="preserve">A. 您是否已有一个包含刚果民主共和国无冲突金属采购的政策？ </t>
  </si>
  <si>
    <t>A.DRCコンフリクトフリー調達に関する方針を定めていますか？</t>
  </si>
  <si>
    <t xml:space="preserve">A. 귀사는 분쟁기여광물 사용 금지를 위한 구매 관련 정책이 있습니까? </t>
  </si>
  <si>
    <t xml:space="preserve">A. Avez-vous une politique en place incluant l'approvisionnement Sans Conflit en provenance de la RDC ? </t>
  </si>
  <si>
    <t xml:space="preserve">A. Há uma política implementada, que inclui fornecedores livre de Conflitos da RDC? </t>
  </si>
  <si>
    <t xml:space="preserve">A. Gibt es in Ihrer Firma Vorschriften zur DRC-konflikt-freiem Einkauf? </t>
  </si>
  <si>
    <t xml:space="preserve">A. Tienes una politica implementada que incluya un suministro libre de conflicto RDC? </t>
  </si>
  <si>
    <t>A. Avete in atto una politica che preveda sourcing che escludano la partecipazione di società che utilizzano metalli  provenienti da RDC?</t>
  </si>
  <si>
    <t>B61</t>
  </si>
  <si>
    <t xml:space="preserve">B. Is this policy publicly available on your website? </t>
  </si>
  <si>
    <t xml:space="preserve">B. 这个政策是否已在贵公司网站上公开？ </t>
  </si>
  <si>
    <t>B.その方針は御社のホームページで閲覧できますか？</t>
  </si>
  <si>
    <t xml:space="preserve">B. 관련 정책을 홈페이지에서 확인할 수 있습니까?  </t>
  </si>
  <si>
    <t xml:space="preserve">B. Cette politique est-elle publiquement disponible sur le site Internet de votre entreprise ? </t>
  </si>
  <si>
    <t xml:space="preserve">B. Esta Política está disponível no site de sua organização? </t>
  </si>
  <si>
    <t xml:space="preserve">B. Sind diese Vorschriften öffentlich auf Ihrer Firmen-Webseite verfügbar? </t>
  </si>
  <si>
    <t xml:space="preserve">B. Esta politica esta publicamente disponible en tu website? </t>
  </si>
  <si>
    <t>B. Questa politica è disponibile e accessibile a tutti sul vostro sito internet?</t>
  </si>
  <si>
    <t>B63</t>
  </si>
  <si>
    <t xml:space="preserve">C. Do you require your direct suppliers to be DRC conflict-free? </t>
  </si>
  <si>
    <t xml:space="preserve">C. 您是否有要求您的直接供应商是符合刚果民主共和国无冲突金属的？ </t>
  </si>
  <si>
    <t>C.一次サプライヤーに対してDRCコンフリクトフリーであることを要請していますか？</t>
  </si>
  <si>
    <t xml:space="preserve">C. 귀사의 1차 협력사에게 분쟁기여 광물 사용 금지를 요구하고 있습니까? </t>
  </si>
  <si>
    <t xml:space="preserve">C. Exigez-vous que vous fournisseurs directs soient certifiés RDC Sans Conflit ? </t>
  </si>
  <si>
    <t xml:space="preserve">C. Sua organização requer de seus fornecedores diretos que os mesmos estejam em conformidade com RDC Livre de Conflitos? </t>
  </si>
  <si>
    <t xml:space="preserve">C. Fordern Sie "DRC-konfliktfrei"- Erklärungen von Ihren direkten Lieferanten? </t>
  </si>
  <si>
    <t xml:space="preserve">C. Requieres que tus proveedores directos sean libres de conflicto RDC? </t>
  </si>
  <si>
    <t xml:space="preserve">C. Richiedete ai vosti fornitori di essere DRC conflict - free? </t>
  </si>
  <si>
    <t>B65</t>
  </si>
  <si>
    <t xml:space="preserve">D. Do you require your direct suppliers to source from smelters validated as compliant to a CFS protocol using the CFS Compliant Smelter List? </t>
  </si>
  <si>
    <t xml:space="preserve">D. 您是否有要求您的直接供应商向已被验证为符合刚果民主共和国无冲突金属并且已列在“EICC的- GeSI无冲突冶炼厂“清单中的的冶炼厂进行采购？ </t>
  </si>
  <si>
    <t xml:space="preserve">D.一次サプライヤーに対し、CFS適合製錬業者リストを使用してCFS規程への準拠が検証された製錬業者から調達することを求めていますか？ </t>
  </si>
  <si>
    <t>D. 귀사의 협력사에게 "EICC-GeSI 분쟁으로부터 자유로운 제련소 프로그램"에서 인증한 제련소로부터 광물을 구매하도록 요구하고 있습니까?</t>
  </si>
  <si>
    <t xml:space="preserve">D. Exigez-vous de vos fournisseurs directs qu'ils s'approvisionnent auprès de fonderies étant en règle avec le protocole CFS en utilisant la liste des fonderies du programme CFS  ? </t>
  </si>
  <si>
    <t xml:space="preserve">D. Sua organização requer de seus fornecedores diretos que forneçam produtos de fundições lvalidadas e em conformidade com protocolo da Lista de Fundições Livres de Conflitos Lista FLC. </t>
  </si>
  <si>
    <t xml:space="preserve">D. Verpflichten Sie Ihre direkten Lieferanten dazu, von solchen Schmelzhütten einzukaufen,  die nach den Vorgaben des CFS Programms validiert worden und in der „CFS Compliant Smelter“- Liste aufgeführt sind? </t>
  </si>
  <si>
    <t xml:space="preserve">D. Requieres a tus proveedores directos que se provean de fundidores validados cumpliendo con el protocolo CFS protocol usando la lista de fundidores que cumplen CFS Comp? </t>
  </si>
  <si>
    <t xml:space="preserve">D. Richiedete ai vostri diretti fornitori di approvvigionarsi da fonderie che sono state certificate come conformi al protocollo CFS secondo la lista del programma CFS ? </t>
  </si>
  <si>
    <t>B67</t>
  </si>
  <si>
    <t xml:space="preserve">E. Have you implemented due diligence measures for conflict-free sourcing? </t>
  </si>
  <si>
    <t xml:space="preserve">E. 您是否有在采购方面实施矿产冲突职责调查的措施？ </t>
  </si>
  <si>
    <t>E.コンフリクトフリーな鉱物調達のためのデューデリジェンス対策を実施していますか？</t>
  </si>
  <si>
    <t xml:space="preserve">E. 귀사의 협력사들의 분쟁광물 사용 금지 현황을 파악하기 위한 구매 실사 평가를 실시하고 있습니까? </t>
  </si>
  <si>
    <t xml:space="preserve">E. Avez-vous mis en place des mesures de due diligence concernant l'approvisionnement Sans Conflit ? </t>
  </si>
  <si>
    <t xml:space="preserve">E. Sua Organização implementou medidas  due diligence para fornecedores Livres de Conflitos? </t>
  </si>
  <si>
    <t xml:space="preserve">E. Haben Sie Due Diligence- Maßnahmen für konfliktfreie Beschaffung eingeführt? </t>
  </si>
  <si>
    <t xml:space="preserve">E. Has implementado medidas sobre el cuidado para abastecimiento libre de conflicto? </t>
  </si>
  <si>
    <t>E. Avete adottato con la dovuta diligenza misure per l'acquisto di metalli da zone senza conflitti?</t>
  </si>
  <si>
    <t>B69</t>
  </si>
  <si>
    <t xml:space="preserve">F. Do you request your suppliers to fill out this Conflict Minerals Reporting Template? </t>
  </si>
  <si>
    <t xml:space="preserve">F. 您是否有要求您的供应商填写这份矿产冲突报告模板? </t>
  </si>
  <si>
    <t>F.この紛争鉱物報告テンプレートに記入することを一次サプライヤーに要請していますか？</t>
  </si>
  <si>
    <t xml:space="preserve">F. 귀사의 모든 협력사에게 "분쟁광물 사용보고 템플릿"을 작성하도록 요청합니까? </t>
  </si>
  <si>
    <t xml:space="preserve">F. Demandez-vous à vos fournisseurs de remplir ce formulaire de rapport sur les minerais de conflit ? </t>
  </si>
  <si>
    <t xml:space="preserve">F. Você solicita aos seus fornecedores que preencham este Relatório acerca de Minerais de Conflito? </t>
  </si>
  <si>
    <t xml:space="preserve">F. Verlangen Sie von Ihren Lieferanten den vorliegenden Konfliktmineralien-Fragebogen auszufüllen?  </t>
  </si>
  <si>
    <t xml:space="preserve">F. Pides a tus proveedores que llenen este templete de reporte para minerales conflictivos? </t>
  </si>
  <si>
    <t>F. Richiedete ai vostri diretti fornitori di compilare il presente  modello di questionario relativo ai Conflict Minerals ?</t>
  </si>
  <si>
    <t>B71</t>
  </si>
  <si>
    <t xml:space="preserve">G. Do you request smelter names from your suppliers? </t>
  </si>
  <si>
    <t xml:space="preserve">G. 您是否有要求您的供应商提供冶炼厂的名字？ </t>
  </si>
  <si>
    <t>G.調達元の製錬業者名を明らかにするようサプライヤーに要請していますか？</t>
  </si>
  <si>
    <t xml:space="preserve">G. 귀사의 협력사에게 제련소명을 제출하도록 요구하고 있습니까? </t>
  </si>
  <si>
    <t xml:space="preserve">G. Demandez-vous les noms des fonderies à vos fournisseurs ? </t>
  </si>
  <si>
    <t xml:space="preserve">G. Sua organização solicita de seus fornecedores os nomes das fundições?  </t>
  </si>
  <si>
    <t xml:space="preserve">G. Erfragen Sie von Ihren Lieferanten die Namen der Schmelzhütten, die diese verwenden ? </t>
  </si>
  <si>
    <t xml:space="preserve">G. Pides  el nombre de los fundidores a tu proveedores? </t>
  </si>
  <si>
    <t>B73</t>
  </si>
  <si>
    <t xml:space="preserve">H. Do you verify due diligence information received from your suppliers? </t>
  </si>
  <si>
    <t xml:space="preserve">H. 您是否有验证您的供应商所提交的尽职调查资料？ </t>
  </si>
  <si>
    <t>H.サプライヤーからのデューデリジェンス情報を検証していますか？</t>
  </si>
  <si>
    <t xml:space="preserve">H. 귀사의 협력사들로부터 받은 분쟁광물 사용 관련 정보의 사실 여부를 확인하고 있습니까? </t>
  </si>
  <si>
    <t xml:space="preserve">H. Vérifiez-vous les informations de due diligence reçues de la part de vos fournisseurs ? </t>
  </si>
  <si>
    <t xml:space="preserve">H. Sua organização verifica a informação de due diligence recebida de seus fornecedores? </t>
  </si>
  <si>
    <t xml:space="preserve">H. Überprüfen Sie die Korrektheit der Due Diligence Informationen, die Sie von ihren Lieferanten erhalten? </t>
  </si>
  <si>
    <t xml:space="preserve">H. Verificas cuidadosamente la informacion recibida de tus proveedores? </t>
  </si>
  <si>
    <t>B75</t>
  </si>
  <si>
    <t xml:space="preserve">I. Does your verification process include corrective action management? </t>
  </si>
  <si>
    <t xml:space="preserve">I. 您的验证流程是否有包括纠正措施管理？ </t>
  </si>
  <si>
    <t>I.検証プロセスには是正措置管理が含まれていますか？</t>
  </si>
  <si>
    <t xml:space="preserve">I. 귀사의 광물질 정보 확인 프로세스는 개선 조치 시스템을 포함하고 있습니까? </t>
  </si>
  <si>
    <t xml:space="preserve">I. Votre processus de vérification inclut-il la gestion des actions correctives ? </t>
  </si>
  <si>
    <t xml:space="preserve">I. O seu processo de verificação inclui a gestão de ações corretivas? </t>
  </si>
  <si>
    <t xml:space="preserve">I. Beinhaltet Ihr Überprüfungsprozess ein Korrekturmaßnahmen-Programm? </t>
  </si>
  <si>
    <t xml:space="preserve">I.  Tu proceso de verificacion incluye manejo de accciones correctivas? </t>
  </si>
  <si>
    <t>B77</t>
  </si>
  <si>
    <t xml:space="preserve">J. Are you subject to the SEC Conflict Minerals disclosure requirement rule? </t>
  </si>
  <si>
    <t xml:space="preserve">J. 您是否受制于美国证券交易委员会所公布的规定？ </t>
  </si>
  <si>
    <t>J.御社は米国証券取引委員会の紛争鉱物開示規則の対象になっていますか？</t>
  </si>
  <si>
    <t xml:space="preserve">J. 귀사는 미국 증권거래위원회가 요구하는 분쟁광물 사용 공개조건 사항에 적용됩니까? </t>
  </si>
  <si>
    <t xml:space="preserve">J. Etes-vous assujetti à la règle de divulgation de la SEC concernant les minerais de conflit ? </t>
  </si>
  <si>
    <t xml:space="preserve">J. Você está sujeito à regra requisito de divulgação Minerais de Conflito da SEC dos Estados Unidos da América ? </t>
  </si>
  <si>
    <t xml:space="preserve">J. Unterliegt Ihre Firma den Offenlegungspflichten der SEC im Bezug auf Konfliktmineralien? </t>
  </si>
  <si>
    <t xml:space="preserve">J. Estas sujeto a la regla de  requerimiento  de la SEC para desglose para minerales conflictivos? </t>
  </si>
  <si>
    <t>A79</t>
  </si>
  <si>
    <t>Ans</t>
  </si>
  <si>
    <t>B58</t>
  </si>
  <si>
    <t>Cmt</t>
  </si>
  <si>
    <t>Ta</t>
  </si>
  <si>
    <t xml:space="preserve">Tantalum  </t>
  </si>
  <si>
    <t>钽</t>
  </si>
  <si>
    <t>タンタル</t>
  </si>
  <si>
    <t xml:space="preserve">탄탈륨  </t>
  </si>
  <si>
    <t xml:space="preserve">Tantale  </t>
  </si>
  <si>
    <t xml:space="preserve">Tântalo  </t>
  </si>
  <si>
    <t xml:space="preserve">Tantal  </t>
  </si>
  <si>
    <t xml:space="preserve">Tantalio  </t>
  </si>
  <si>
    <t>Sn</t>
  </si>
  <si>
    <t xml:space="preserve">Tin  </t>
  </si>
  <si>
    <t xml:space="preserve">锡 </t>
  </si>
  <si>
    <t>錫</t>
  </si>
  <si>
    <t xml:space="preserve">주석  </t>
  </si>
  <si>
    <t xml:space="preserve">Étain  </t>
  </si>
  <si>
    <t xml:space="preserve">Estanho  </t>
  </si>
  <si>
    <t xml:space="preserve">Zinn  </t>
  </si>
  <si>
    <t xml:space="preserve">Estaño  </t>
  </si>
  <si>
    <t xml:space="preserve">Stagno  </t>
  </si>
  <si>
    <t>Au</t>
  </si>
  <si>
    <t xml:space="preserve">Gold  </t>
  </si>
  <si>
    <t>金</t>
  </si>
  <si>
    <t xml:space="preserve">금  </t>
  </si>
  <si>
    <t xml:space="preserve">Or  </t>
  </si>
  <si>
    <t xml:space="preserve">Ouro  </t>
  </si>
  <si>
    <t xml:space="preserve">Oro  </t>
  </si>
  <si>
    <t>W</t>
  </si>
  <si>
    <t xml:space="preserve">Tungsten  </t>
  </si>
  <si>
    <t xml:space="preserve">钨 </t>
  </si>
  <si>
    <t>タングステン</t>
  </si>
  <si>
    <t xml:space="preserve">텅스텐  </t>
  </si>
  <si>
    <t xml:space="preserve">Tungstène  </t>
  </si>
  <si>
    <t xml:space="preserve">Tungstênio  </t>
  </si>
  <si>
    <t xml:space="preserve">Wolfram  </t>
  </si>
  <si>
    <t xml:space="preserve">Tusgteno  </t>
  </si>
  <si>
    <t xml:space="preserve">Tungsteno  </t>
  </si>
  <si>
    <t>Ath</t>
  </si>
  <si>
    <t>E2</t>
  </si>
  <si>
    <t>Métal</t>
  </si>
  <si>
    <t>Métal (*)</t>
  </si>
  <si>
    <t>D4</t>
  </si>
  <si>
    <t>E4</t>
  </si>
  <si>
    <t>G4</t>
  </si>
  <si>
    <t>H4</t>
  </si>
  <si>
    <t>I4</t>
  </si>
  <si>
    <t>J4</t>
  </si>
  <si>
    <t>K4</t>
  </si>
  <si>
    <t>L4</t>
  </si>
  <si>
    <t>M4</t>
  </si>
  <si>
    <t>N4</t>
  </si>
  <si>
    <t>O4</t>
  </si>
  <si>
    <t>I2</t>
  </si>
  <si>
    <t>Pour commencer:
Etape 1: Sélectionner Métal dans la colonne B
Etape 2: Sélectionner à partir du menu déroulant de la colonne C
Etape 3: Si la sélection est "Fonderie non listée", compléter les colonnes D &amp; E
Etape 4: Inscrire toutes les informations disponibles à propos de la fonderie dans les colonnes F à N</t>
  </si>
  <si>
    <t>F4</t>
  </si>
  <si>
    <t>Afin de s'assurer que tous les champs obligatoires ont été remplis avant de soumettre le document à vos clients, merci de vérifier tous les champs surlignés en rouge</t>
  </si>
  <si>
    <t>D1</t>
  </si>
  <si>
    <t>D3</t>
  </si>
  <si>
    <t>Product List</t>
  </si>
  <si>
    <t>「Declaration（申告）」シートの申告範囲で「Product（製品）レベル」を選択した場合のみ記入が必須となります</t>
  </si>
  <si>
    <t>D5</t>
  </si>
  <si>
    <t xml:space="preserve">
</t>
    <phoneticPr fontId="4" type="noConversion"/>
  </si>
  <si>
    <t xml:space="preserve">
</t>
    <phoneticPr fontId="36"/>
  </si>
  <si>
    <t xml:space="preserve">
</t>
    <phoneticPr fontId="36"/>
  </si>
  <si>
    <t xml:space="preserve">
</t>
    <phoneticPr fontId="36"/>
  </si>
  <si>
    <t xml:space="preserve">
</t>
    <phoneticPr fontId="36"/>
  </si>
  <si>
    <t xml:space="preserve">
</t>
    <phoneticPr fontId="36"/>
  </si>
  <si>
    <t xml:space="preserve">
</t>
    <phoneticPr fontId="36"/>
  </si>
  <si>
    <t xml:space="preserve">
</t>
    <phoneticPr fontId="36"/>
  </si>
  <si>
    <t xml:space="preserve">
</t>
    <phoneticPr fontId="36"/>
  </si>
  <si>
    <t xml:space="preserve">
</t>
    <phoneticPr fontId="36"/>
  </si>
  <si>
    <t xml:space="preserve">
</t>
    <phoneticPr fontId="36"/>
  </si>
  <si>
    <t xml:space="preserve">
</t>
    <phoneticPr fontId="36"/>
  </si>
  <si>
    <t xml:space="preserve">
</t>
    <phoneticPr fontId="36"/>
  </si>
  <si>
    <t xml:space="preserve">
</t>
    <phoneticPr fontId="36"/>
  </si>
  <si>
    <t xml:space="preserve">
</t>
    <phoneticPr fontId="36"/>
  </si>
  <si>
    <t xml:space="preserve">
</t>
    <phoneticPr fontId="36"/>
  </si>
  <si>
    <t>condition1</t>
    <phoneticPr fontId="36"/>
  </si>
  <si>
    <t>condition2</t>
    <phoneticPr fontId="36"/>
  </si>
  <si>
    <t>remaining</t>
    <phoneticPr fontId="36"/>
  </si>
  <si>
    <t>comment1</t>
    <phoneticPr fontId="36"/>
  </si>
  <si>
    <t>comment for remaining</t>
    <phoneticPr fontId="36"/>
  </si>
  <si>
    <t>Completed</t>
  </si>
  <si>
    <t>Must provide your company name on the declaration tab cell D8</t>
  </si>
  <si>
    <t>Must determine the scope of declaration on the declaration tab cell D9</t>
  </si>
  <si>
    <t>Must provide Description of Scope on Declaration tab cell D9</t>
  </si>
  <si>
    <t>Must provide Authorized Company Representative contact name in Declaration tab cell D14</t>
  </si>
  <si>
    <t>Must provide an email for Authorized Company Representative on Declaration tab cell D16</t>
  </si>
  <si>
    <t>Must provide date the form was completed on Declaration tab cell D18</t>
  </si>
  <si>
    <t>Must declare if Tantalum is in use within the scope of products declared within this survey response on the Declaration tab cell D22</t>
  </si>
  <si>
    <t>Must declare if Tin is in use within the scope of products declared within this survey response on the Declaration tab cell D23</t>
  </si>
  <si>
    <t>Must declare if Gold is in use within the scope of products declared within this survey response on the Declaration tab cell D24</t>
  </si>
  <si>
    <t>Must declare if Tungsten is in use within the scope of products declared within this survey response on the Declaration tab cell D25</t>
  </si>
  <si>
    <t>Declare if Tantalum used within the scope of products declared within this survey response originated from the DRC or an adjoining Country on the Declaration tab cell D28</t>
  </si>
  <si>
    <t>Declare if Tin used within the scope of products declared within this survey response originated from the DRC or an adjoining Country on the Declaration tab cell D29</t>
    <phoneticPr fontId="36"/>
  </si>
  <si>
    <t>Declare if Gold used within the scope of products declared within this survey response originated from the DRC or an adjoining Country on the Declaration tab cell D30</t>
    <phoneticPr fontId="36"/>
  </si>
  <si>
    <t>Declare if Tungsten used within the scope of products declared within this survey response originated from the DRC or an adjoining Country on the Declaration tab cell D31</t>
    <phoneticPr fontId="36"/>
  </si>
  <si>
    <t>Declare if Tantalum used within the scope of products declared within this survey response originated from a recycled or scrap source on the Declaration tab cell D34</t>
  </si>
  <si>
    <t>Declare if Tin used within the scope of products declared within this survey response originated from a recycled or scrap source on the Declaration tab cell D35</t>
  </si>
  <si>
    <t>Declare if Gold used within the scope of products declared within this survey response originated from a recycled or scrap source on the Declaration tab cell D36</t>
  </si>
  <si>
    <t>Declare if Tungsten used within the scope of products declared within this survey response originated from a recycled or scrap source on the Declaration tab cell D37</t>
  </si>
  <si>
    <t>Provide % of completeness of supplier's smelter information on Declaration tab cell D40</t>
  </si>
  <si>
    <t>Provide % of completeness of supplier's smelter information on Declaration tab cell D41</t>
  </si>
  <si>
    <t>Provide % of completeness of supplier's smelter information on Declaration tab cell D42</t>
  </si>
  <si>
    <t>Provide % of completeness of supplier's smelter information on Declaration tab cell D43</t>
  </si>
  <si>
    <t>Declare if all smelter names have been provided in this survey response which fall under the scope of products declared within this survey response on the Declaration tab cell D46</t>
  </si>
  <si>
    <t>Declare if all smelter names have been provided in this survey response which fall under the scope of products declared within this survey response on the Declaration tab cell D47</t>
  </si>
  <si>
    <t>Declare if all smelter names have been provided in this survey response which fall under the scope of products declared within this survey response on the Declaration tab cell D48</t>
  </si>
  <si>
    <t>Declare if all smelter names have been provided in this survey response which fall under the scope of products declared within this survey response on the Declaration tab cell D49</t>
  </si>
  <si>
    <t>Must declare if all smelters your company and its suppliers use for Tantalum are on the Conflict-Free Smelter (CFS) list on Declaration tab cell D52</t>
  </si>
  <si>
    <t>Must declare if all smelters your company and its suppliers use for Tin are on the Conflict-Free Smelter (CFS) list on Declaration tab cell D53</t>
  </si>
  <si>
    <t>Must declare if all smelters your company and its suppliers use for Gold are on the Conflict-Free Smelter (CFS) list on Declaration tab cell D54</t>
  </si>
  <si>
    <t>Must declare if all smelters your company and its suppliers use for Tungsten are on the Conflict-Free Smelter (CFS) list on Declaration tab cell D55</t>
  </si>
  <si>
    <t>Must answer if your company has a DRC Conflict-Free sourcing policy on the Declaration tab cell D59</t>
  </si>
  <si>
    <t>Must answer if your company has made your DRC Conflict-Free sourcing policy is publically available on your website on the Declaration tab cell D61</t>
  </si>
  <si>
    <t>Must answer if you require your direct suppliers to be DRC Conflict-Free on the Declaration tab cell D63</t>
  </si>
  <si>
    <t>Must answer if you require your direct suppliers to source from smelters validated as DRC Conflict-Free using the Conflict-Free Smelter list on Declaration tab cell D65</t>
  </si>
  <si>
    <t>Must answer if you have implemented Conflict Minerals sourcing due diligence measures on Declaration tab cell D67</t>
  </si>
  <si>
    <t>Must answer if you request your suppliers to fill out this Conflict Minerals reporting template on Declaration tab cell D69</t>
  </si>
  <si>
    <t>Must answer if you request smelter names from your suppliers on the declaration tab cell D71</t>
  </si>
  <si>
    <t>Must answer if you verify Conflict Minerals responses from your suppliers on Declaration tab cell D73</t>
  </si>
  <si>
    <t>Must answer if your verification process includes corrective action management on Declaration tab cell D75</t>
  </si>
  <si>
    <t>Must answer if you are subject to the SEC Disclosure requirement on Declaration tab cell D77</t>
  </si>
  <si>
    <t>Must provide 1 or more Products or Item Numbers this declaration applies to.  From declaration tab select hyperlink in cellG16 to enter Product List tab</t>
  </si>
  <si>
    <t>One or more smelter names have been provided</t>
  </si>
  <si>
    <t>Must provide list of smelters contributing material to supply chain on Smelter List tab</t>
  </si>
  <si>
    <t xml:space="preserve">
</t>
    <phoneticPr fontId="36"/>
  </si>
  <si>
    <t xml:space="preserve">
</t>
    <phoneticPr fontId="36"/>
  </si>
  <si>
    <t xml:space="preserve">
</t>
    <phoneticPr fontId="36"/>
  </si>
  <si>
    <t xml:space="preserve">
</t>
    <phoneticPr fontId="36"/>
  </si>
  <si>
    <t xml:space="preserve">
</t>
    <phoneticPr fontId="36"/>
  </si>
  <si>
    <t xml:space="preserve">
</t>
    <phoneticPr fontId="36"/>
  </si>
  <si>
    <t>METAL+Alias</t>
    <phoneticPr fontId="36"/>
  </si>
  <si>
    <r>
      <t>M</t>
    </r>
    <r>
      <rPr>
        <sz val="10"/>
        <rFont val="Verdana"/>
        <family val="2"/>
      </rPr>
      <t>etal+Ctandard</t>
    </r>
    <phoneticPr fontId="36"/>
  </si>
  <si>
    <t>Smelter Not Listed</t>
    <phoneticPr fontId="36"/>
  </si>
  <si>
    <t>Instructions pour répondre aux six questions relatives au Devoir de Diligence (lignes 21 à 51)
Merci de répondre en anglais uniquement</t>
  </si>
  <si>
    <t xml:space="preserve">Istruzioni per rispondere alle sei domande relative al dovere di diligenza (righe da 21 a 51). Si prega di rispondere unicamente in inglese. </t>
  </si>
  <si>
    <t>信息源链接</t>
  </si>
  <si>
    <t>該当箇所へのリンク</t>
  </si>
  <si>
    <t xml:space="preserve">소스자료와 연결 </t>
  </si>
  <si>
    <t>Lien au document d'origine</t>
  </si>
  <si>
    <t>Link para a página</t>
  </si>
  <si>
    <t>Origen de Hipervínculo</t>
  </si>
  <si>
    <t xml:space="preserve">Collegamento ipertestuale alla fonte </t>
  </si>
  <si>
    <t>Alldyne</t>
  </si>
  <si>
    <t>Alldyne Powder Technologies</t>
  </si>
  <si>
    <t>Korea Metal Co. Ltd</t>
  </si>
  <si>
    <t>Fenix Metals</t>
  </si>
  <si>
    <t>2POL064</t>
  </si>
  <si>
    <t>4CHN021</t>
  </si>
  <si>
    <t>4CHN022</t>
  </si>
  <si>
    <t>4CHN023</t>
  </si>
  <si>
    <t>4CHN024</t>
  </si>
  <si>
    <t>4CHN025</t>
  </si>
  <si>
    <t>Dayu Weiliang Tungsten Co., Ltd.</t>
  </si>
  <si>
    <t>Fujian Jinxin Tungsten Co., Ltd.</t>
  </si>
  <si>
    <t>Jiangxi Minmetals Gao'an Non-ferrous Metals Co., Ltd.</t>
  </si>
  <si>
    <t>Hunan Chun-Chang Nonferrous Smelting &amp; Concentrating Co., Ltd.</t>
  </si>
  <si>
    <t>Xinhai Rendan Shaoguan Tungsten Co., Ltd.</t>
  </si>
  <si>
    <t>Bangka Tin,Mentok,PT Timah (Persero) TBK</t>
  </si>
  <si>
    <t>LMS Brasil S.A.</t>
  </si>
  <si>
    <t>3BRA021</t>
  </si>
  <si>
    <t>QuantumClean</t>
  </si>
  <si>
    <t>3USA022</t>
  </si>
  <si>
    <t>Taki Chemicals</t>
  </si>
  <si>
    <t>3JPN023</t>
  </si>
  <si>
    <t>Tantalite Resources</t>
  </si>
  <si>
    <t>3ZAF024</t>
  </si>
  <si>
    <t>Molycorp Silmet</t>
  </si>
  <si>
    <t>3EST025</t>
  </si>
  <si>
    <t>King-Tan Tantalum Industry Ltd</t>
  </si>
  <si>
    <t>3CHN026</t>
  </si>
  <si>
    <t>Hyperlink zum Ursprung</t>
  </si>
  <si>
    <t>CooperMetal</t>
  </si>
  <si>
    <t>Asahi Pretec Corporation</t>
  </si>
  <si>
    <t>AKK,Asahi Pretec Corp,Asahi Pretec Corp koube koujyo</t>
  </si>
  <si>
    <t>United Precious Metal Refining, Inc.</t>
  </si>
  <si>
    <t>MSC,Malaysia Smelting Corp,Malaysia Smelting Corporation Berhad</t>
  </si>
  <si>
    <t>Malaysia Smelting Corporation (MSC)</t>
  </si>
  <si>
    <t>Ketapang</t>
  </si>
  <si>
    <t>2BRA063</t>
  </si>
  <si>
    <t>Akimasa Yamakawa, JEITA / John Plyler, BlackBerry</t>
  </si>
  <si>
    <t>顧客に書式を提出する前に、赤で表示されている必須項目について、すべて記入されていうか確認ください。</t>
    <rPh sb="24" eb="26">
      <t>コウモク</t>
    </rPh>
    <rPh sb="42" eb="44">
      <t>カクニン</t>
    </rPh>
    <phoneticPr fontId="36"/>
  </si>
  <si>
    <t>Gold</t>
    <phoneticPr fontId="4" type="noConversion"/>
  </si>
  <si>
    <t xml:space="preserve">
</t>
    <phoneticPr fontId="36"/>
  </si>
  <si>
    <t>July 12th
2013</t>
  </si>
  <si>
    <t>Kundur,TT</t>
  </si>
  <si>
    <t>Kundur</t>
  </si>
  <si>
    <t>TT</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</si>
  <si>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</si>
  <si>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</si>
  <si>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Are any of the following metals necessary to the functionality or production of your company's products that it manufactures or contracts to manufacture? (*)</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</si>
  <si>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</si>
  <si>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1) 公司的产品制造或合同(外包的产品)制造中，下列金属对贵司产品的功能或生产是否有必要作用？ (*)</t>
  </si>
  <si>
    <t>１）以下の金属は御社が製造又は製造契約を締結している製品の機能性又は生産に必要ですか？ (*)</t>
  </si>
  <si>
    <t>1) 다음의 금속 중 귀사가 제조하는 제품이거나 제조하기로 계약한 제품의 생산과 기능에 필요한 금속이 있습니까? (*)</t>
  </si>
  <si>
    <t>1) L'un des métaux suivants est-il necessaire au fonctionnement ou à la fabrication de produits que votre entreprise manufacure ou dont elle sous-traite la fabrication? (*)</t>
  </si>
  <si>
    <t>1) Algum dos seguintes metais são necessários para a funcionalidade ou a produção dos produtos de sua organização ou das empresa(s) que fabrica(m) ou contrato(s) para a fabricação? (*)</t>
  </si>
  <si>
    <t>1) Sind folgende Metalle notwendig für die Funktionalität oder die Herstellung der Produkte die Ihre Firma herstellt oder herstellen lässt? (*)</t>
  </si>
  <si>
    <t>1) Algunos de los siguientes metales son necesarios para la funcionalidad o produccion de los productos de la compañia que son manufacturados o manufacturados por contratos? (*)</t>
  </si>
  <si>
    <t>1) Uno dei seguenti metalli è necessario per la funzionalità o la produzione dei prodotti che la vostra società produce o che sono in corso di produzione? (*)</t>
  </si>
  <si>
    <t>2) I seguenti metalli (necessari per la funzionalità o per la produzione dei prodotti della Vostra società) provengono dalla Repubblica Democratica del Congo o da paesi confinanti? (*)</t>
  </si>
  <si>
    <t>4) Avete ricevuto da tutti i vostri fornitori il  modello di questionario relativo ai Conflict Minerals compilato? (*)</t>
  </si>
  <si>
    <t>5) Per ciascuno dei seguenti metalli, avete individuato tutte le fonderie che la Vostra società ed i vostri fornitori utilizzano per fornire i prodotti compresi nel perimetro della dichiarazione sopra indicato? (*)</t>
  </si>
  <si>
    <t>6) Tutte le fonderie utilizzate dalla vostra società o dai vostri fornitori sono state certificate come conformi al Programma Fonderie conflict - Free (CFS ) ed incluse nella lista delle fonderie in regola per i seguenti metalli? (*)</t>
  </si>
  <si>
    <t xml:space="preserve">
</t>
    <phoneticPr fontId="36"/>
  </si>
  <si>
    <t xml:space="preserve">
</t>
    <phoneticPr fontId="36"/>
  </si>
  <si>
    <t xml:space="preserve">
</t>
    <phoneticPr fontId="4" type="noConversion"/>
  </si>
  <si>
    <t>Una fonderia è una società che fornisce e tratta minerali, scorie e/o materiali riciclati o rottami  in metallo raffinatoo metallo contenente prodotti intermedi. I risultati dei trattamenti possono essere metalli puri (99,5% o più), polveri, lingotti, barre, grani, ossidi o sali.</t>
  </si>
  <si>
    <t>Una fonderia o raffineria che converte minerali, scorie, polveri o rottami contenenti tantalio (Ta)in prodotti contenti Ta (come le polveri di Ta, i componenti di Ta, gli ossidi di Ta, leghe, cavi, barra sinterizzata o prodotti finali similari) o prodotti intermedi (come KTaF - anche conosciuto come Ksalt), gli idrossidi di Ta e le polveri non rafinate, i minerali sintetici e altri materiali assimilati di Ta.</t>
  </si>
  <si>
    <t>Una fonderia di stagno si riferisce alle società che trattano i minerali contenenti delle contrazioni di stagno alfine di produrre dello stagno grezzo o completamente raffinato (≥99.85% purezza). Le fonderie secondarie sono società che trattano i materiali secondari per l aproduzione di stagno grezzo o raffinato. Le raffinerie sono società che trattano stagno grezzo o materiali secondari idonei per produrre lo stagno completamente raffinato. le fonderie di stagno possono essere l'una o una combinazione delle definizioni sopra citate.</t>
  </si>
  <si>
    <t>Una fonderia di tungsteno (W) è definita come una società che trasforma il minerale W (wolframite e scheelite), concentrati di W, o materiale secondario contenente W per la conversione in intermi contenenti tungsteno come Paratungstato di Ammonio (APT), Ammonio Metatungstato (AMT), ferro tungsteno e ossidi di tungsteno. La produzione di APT è l'attività tipica per l'identicazione di una fonderia di tungsteno.</t>
  </si>
  <si>
    <t>Modello di Report sui Conflict Mineral</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</si>
  <si>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</si>
  <si>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</si>
  <si>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</si>
  <si>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</si>
  <si>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 xml:space="preserve">Numero di identificazione della società </t>
  </si>
  <si>
    <t>Indirizzo</t>
  </si>
  <si>
    <t>Nome del legale Rappresentante dell'azienda</t>
  </si>
  <si>
    <t>Titolo del Legale Rappresentante</t>
  </si>
  <si>
    <t>Email del Legale Rappresentante(*):</t>
  </si>
  <si>
    <t>Numero di telefono del Legale Rappresentante:</t>
  </si>
  <si>
    <t>Data</t>
  </si>
  <si>
    <t xml:space="preserve">Rispondere alle seguenti domande 1- 6 basate sul perimetro della dichiarazione sopra indicato </t>
  </si>
  <si>
    <t>domanda</t>
  </si>
  <si>
    <t>Risposta</t>
  </si>
  <si>
    <t>Commenti</t>
  </si>
  <si>
    <t>Commenti e Allegati</t>
  </si>
  <si>
    <t>Metalli (*)</t>
  </si>
  <si>
    <t>Nome del riferimento della fonderia (*)</t>
  </si>
  <si>
    <t>Email del riferimento della fonderia (*)</t>
  </si>
  <si>
    <t>Prossimi passi proposti, se applicabili</t>
  </si>
  <si>
    <t>Nome della miniera o se riciclato o provenienti da scorie, dichiarare/scrivere riciclato o scorie</t>
  </si>
  <si>
    <t>Localizzazione della miniera o se riciclato o preveniente da scorie, dichiarare/scrivere riciclato o scorie</t>
  </si>
  <si>
    <t>Riferimento a "CFS Compliant Smelter List"</t>
  </si>
  <si>
    <t>Nota: nella seguente lista di fonderie non figurano quelle "libere da conflitti" (CFS) dell' EICC-Gesi o tutte le fonderie mondiali</t>
  </si>
  <si>
    <t>Metallo</t>
  </si>
  <si>
    <t>Lista dei riferimenti della fonderia</t>
  </si>
  <si>
    <t>Nomi delle fonderie comuni</t>
  </si>
  <si>
    <t>2.03a</t>
  </si>
  <si>
    <t>John Plyler, BlackBerry</t>
  </si>
  <si>
    <t>July 25th 2013</t>
  </si>
  <si>
    <t>4JPN020</t>
  </si>
  <si>
    <t>A.L.M.T. Corp.</t>
  </si>
  <si>
    <t>Allied Material Corp</t>
  </si>
  <si>
    <t>A.L.M.T. Tungsten Corp</t>
  </si>
  <si>
    <t>A.L.M.T. Tungsten Corp,Allied Material Corp,ALMT</t>
  </si>
  <si>
    <t>Revision 2.03a July 25th 2013</t>
  </si>
  <si>
    <t>Revision 2.03a
July 25th, 2013</t>
  </si>
  <si>
    <t>Wolfram [Russia]</t>
  </si>
  <si>
    <t>Wolfram [Austria]</t>
  </si>
  <si>
    <t>WBH,Wolfram [Austria]</t>
  </si>
  <si>
    <t>Wolfram [Russia],Wolfram JSC</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</si>
  <si>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</si>
  <si>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</si>
  <si>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Kennametal Inc.</t>
  </si>
  <si>
    <t>4USA026</t>
  </si>
  <si>
    <t>Kennametal</t>
  </si>
  <si>
    <t>Sonetics Corporation</t>
  </si>
  <si>
    <t>All products under Sonetics , Firecom and Flightcombrands</t>
  </si>
  <si>
    <t xml:space="preserve">7340 SW Durham Rd. Portland, OR 97224 USA </t>
  </si>
  <si>
    <t>michael.heade@soneticscorp.com</t>
  </si>
  <si>
    <t>Michael Heade</t>
  </si>
  <si>
    <t>Compliance Engineer</t>
  </si>
  <si>
    <t>1-503-684-7080</t>
  </si>
  <si>
    <t>Yes</t>
  </si>
  <si>
    <t>No</t>
  </si>
  <si>
    <t xml:space="preserve">Minsur, San Rafael, Peru </t>
  </si>
  <si>
    <t xml:space="preserve">San Rafael, Peru </t>
  </si>
  <si>
    <t>Jose Antonio Ore Riveria</t>
  </si>
  <si>
    <t>jore@minsur.com</t>
  </si>
  <si>
    <t>On the Compliant Tin Smelter List.</t>
  </si>
  <si>
    <t>27, Jalan Pantai
12000 Butterworth</t>
  </si>
  <si>
    <t>Butterworth Smelter</t>
  </si>
  <si>
    <t>Penang, Malaysia</t>
  </si>
  <si>
    <t>Mr Chua Cheong Yong  _Smelting Group Chief Operating Officer</t>
  </si>
  <si>
    <t>msc@msmelt.com</t>
  </si>
  <si>
    <t>80 Moo 8 Sakdidej Rd.,
T.Vichit, A.Muang, Phuket
83000 Thailand</t>
  </si>
  <si>
    <t>Thailand, Offshore Dredging</t>
  </si>
  <si>
    <t>Phuket, Thailand</t>
  </si>
  <si>
    <t>Mr. Panya Torchareon</t>
  </si>
  <si>
    <t>tsr@thaisarco.com</t>
  </si>
  <si>
    <t>Jalan Jenderal Sudirman 51
Pangkalpinang 33121 Bangka
Indonesia</t>
  </si>
  <si>
    <t>Pangkalpinang</t>
  </si>
  <si>
    <t>Bangka, Indonesia</t>
  </si>
  <si>
    <t>Suryadi Djabar Hamid
Timah Production Manager</t>
  </si>
  <si>
    <t xml:space="preserve">general_affair@pttimah.co.id </t>
  </si>
  <si>
    <t>Received Conflict Minerals Declaration from PT Timah.  Awaiting official validation on the Compliant Tin Smelter List.</t>
  </si>
  <si>
    <t>Kester solder (Purchased Component)</t>
  </si>
  <si>
    <t>No - none</t>
  </si>
  <si>
    <t>Yes included in standard contract language</t>
  </si>
  <si>
    <t>All Sonetics Products</t>
  </si>
  <si>
    <t>Includes all Firecom and Flightcom products</t>
  </si>
  <si>
    <t>All Sonetics products</t>
  </si>
  <si>
    <t>Yes all smelters have been provided</t>
  </si>
  <si>
    <t>Internal policy, not subject to SEC reporting or third party auditing.</t>
  </si>
  <si>
    <t>Not subject to SEC reporting or posting DRC status or policy on web site.</t>
  </si>
  <si>
    <t xml:space="preserve">Company not subject to SEC reporting, actions or measures but do have on file EICC report for solder supplier which is necessary for manufacture of product. </t>
  </si>
  <si>
    <t>Yes, for tin based solder required on our product BOM.</t>
  </si>
  <si>
    <t>Yes (documentation review only)</t>
  </si>
  <si>
    <t>No SEC or customer reporting requirement exists for our products since we design and completely control manufacturing process. Sonetics is not a publicly traded company and does not have influence over the manufacture of sub-components.</t>
  </si>
  <si>
    <t>BOM identified source of tin in solder verified as conflict free (Other potential sources of tin are outside of our supply chain)</t>
  </si>
  <si>
    <t>BOM identified source of tin in solder verified as conflict free (See: Smelter list tab)</t>
  </si>
  <si>
    <t>BOM identified source of tin used in solder (Other potential sources of tin are outside the supply chain)</t>
  </si>
  <si>
    <t>ISO 9001 based corrective action process.</t>
  </si>
  <si>
    <t>Not subject to SEC reporting rules, Private company, does not contract to manufacture.</t>
  </si>
  <si>
    <t>Verified tin based solder supplier to EICC compliant smelter list</t>
  </si>
  <si>
    <t>At or sole option, not subject to SEC or customer reporting (Implimented with QF7-026 Rev D Supplier Quality Manual)</t>
  </si>
  <si>
    <t>We have done so as voluntary measure for our BOM controlled Tin based solder supplier (Kester)</t>
  </si>
  <si>
    <t>Only BOM authorized/controlled solder supplier.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</si>
</sst>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409]mmmm\ d\,\ yyyy;@"/>
    <numFmt numFmtId="165" formatCode="[$-409]d\-mmm\-yyyy;@"/>
    <numFmt numFmtId="166" formatCode="000"/>
  </numFmts>
  <fonts count="54">
    <font>
      <sz val="10"/>
      <name val="Verdana"/>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sz val="10"/>
      <name val="Verdana"/>
      <family val="2"/>
    </font>
    <font>
      <u/>
      <sz val="7.5"/>
      <color indexed="12"/>
      <name val="Verdana"/>
      <family val="2"/>
    </font>
    <font>
      <sz val="12"/>
      <color indexed="81"/>
      <name val="Arial"/>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b/>
      <u/>
      <sz val="11"/>
      <name val="Verdana"/>
      <family val="2"/>
    </font>
    <font>
      <sz val="9"/>
      <color indexed="81"/>
      <name val="Tahoma"/>
      <family val="2"/>
    </font>
    <font>
      <sz val="12"/>
      <color indexed="81"/>
      <name val="Tahoma"/>
      <family val="2"/>
    </font>
    <font>
      <b/>
      <sz val="9"/>
      <name val="Verdana"/>
      <family val="2"/>
    </font>
    <font>
      <b/>
      <sz val="9"/>
      <color indexed="81"/>
      <name val="Tahoma"/>
      <family val="2"/>
    </font>
    <font>
      <u/>
      <sz val="14"/>
      <color indexed="12"/>
      <name val="Verdana"/>
      <family val="2"/>
    </font>
    <font>
      <u/>
      <sz val="12"/>
      <color indexed="12"/>
      <name val="Verdana"/>
      <family val="2"/>
    </font>
    <font>
      <b/>
      <sz val="22"/>
      <name val="Verdana"/>
      <family val="2"/>
    </font>
    <font>
      <u/>
      <sz val="16"/>
      <color indexed="12"/>
      <name val="Verdana"/>
      <family val="2"/>
    </font>
    <font>
      <sz val="8"/>
      <color indexed="81"/>
      <name val="Tahoma"/>
      <family val="2"/>
    </font>
    <font>
      <u/>
      <sz val="10"/>
      <color indexed="12"/>
      <name val="Verdana"/>
      <family val="2"/>
    </font>
    <font>
      <b/>
      <sz val="14"/>
      <name val="Cambria"/>
      <family val="1"/>
    </font>
    <font>
      <b/>
      <u/>
      <sz val="9"/>
      <name val="Cambria"/>
      <family val="1"/>
    </font>
    <font>
      <sz val="8"/>
      <name val="Arial"/>
      <family val="2"/>
    </font>
    <font>
      <sz val="7"/>
      <name val="Arial"/>
      <family val="2"/>
    </font>
    <font>
      <sz val="9"/>
      <name val="Verdana"/>
      <family val="2"/>
    </font>
    <font>
      <b/>
      <sz val="6"/>
      <name val="Arial"/>
      <family val="2"/>
    </font>
    <font>
      <sz val="6"/>
      <name val="ＭＳ Ｐゴシック"/>
      <family val="3"/>
      <charset val="128"/>
    </font>
    <font>
      <sz val="10"/>
      <name val="ＭＳ Ｐゴシック"/>
      <family val="3"/>
      <charset val="128"/>
    </font>
    <font>
      <sz val="10"/>
      <name val="Verdana"/>
      <family val="2"/>
    </font>
    <font>
      <sz val="16"/>
      <name val="Cambria"/>
      <family val="1"/>
    </font>
    <font>
      <sz val="18"/>
      <name val="Verdana"/>
      <family val="2"/>
    </font>
    <font>
      <u/>
      <sz val="12"/>
      <color indexed="12"/>
      <name val="ＭＳ Ｐゴシック"/>
      <family val="3"/>
      <charset val="128"/>
    </font>
    <font>
      <b/>
      <sz val="12"/>
      <color indexed="9"/>
      <name val="Cambria"/>
      <family val="1"/>
    </font>
    <font>
      <sz val="12"/>
      <color indexed="9"/>
      <name val="Cambria"/>
      <family val="1"/>
    </font>
    <font>
      <b/>
      <sz val="18"/>
      <name val="Verdana"/>
      <family val="2"/>
    </font>
    <font>
      <b/>
      <sz val="12"/>
      <color indexed="12"/>
      <name val="Verdana"/>
      <family val="2"/>
    </font>
    <font>
      <u/>
      <sz val="2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2"/>
      <color indexed="63"/>
      <name val="Arial"/>
      <family val="2"/>
    </font>
    <font>
      <sz val="8"/>
      <color indexed="10"/>
      <name val="Verdana"/>
      <family val="2"/>
    </font>
    <font>
      <sz val="11"/>
      <color theme="1"/>
      <name val="ＭＳ Ｐゴシック"/>
      <family val="3"/>
      <charset val="128"/>
    </font>
  </fonts>
  <fills count="5">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darkUp"/>
    </fill>
  </fills>
  <borders count="46">
    <border>
      <left/>
      <right/>
      <top/>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right/>
      <top/>
      <bottom style="thin">
        <color indexed="9"/>
      </bottom>
      <diagonal/>
    </border>
    <border>
      <left style="thin">
        <color indexed="56"/>
      </left>
      <right style="thin">
        <color indexed="56"/>
      </right>
      <top/>
      <bottom/>
      <diagonal/>
    </border>
    <border>
      <left style="thick">
        <color indexed="56"/>
      </left>
      <right/>
      <top/>
      <bottom/>
      <diagonal/>
    </border>
    <border>
      <left style="thick">
        <color indexed="56"/>
      </left>
      <right/>
      <top/>
      <bottom style="thick">
        <color indexed="56"/>
      </bottom>
      <diagonal/>
    </border>
    <border>
      <left/>
      <right style="thick">
        <color indexed="56"/>
      </right>
      <top/>
      <bottom/>
      <diagonal/>
    </border>
    <border>
      <left/>
      <right style="thick">
        <color indexed="56"/>
      </right>
      <top/>
      <bottom style="thick">
        <color indexed="56"/>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right/>
      <top style="thin">
        <color indexed="56"/>
      </top>
      <bottom style="thin">
        <color indexed="56"/>
      </bottom>
      <diagonal/>
    </border>
    <border>
      <left style="thin">
        <color indexed="56"/>
      </left>
      <right/>
      <top style="thin">
        <color indexed="56"/>
      </top>
      <bottom/>
      <diagonal/>
    </border>
    <border>
      <left/>
      <right/>
      <top style="thin">
        <color indexed="56"/>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right style="thin">
        <color indexed="56"/>
      </right>
      <top style="thin">
        <color indexed="56"/>
      </top>
      <bottom/>
      <diagonal/>
    </border>
    <border>
      <left/>
      <right style="thin">
        <color indexed="56"/>
      </right>
      <top/>
      <bottom style="thin">
        <color indexed="56"/>
      </bottom>
      <diagonal/>
    </border>
    <border>
      <left/>
      <right style="thin">
        <color indexed="56"/>
      </right>
      <top style="thin">
        <color indexed="56"/>
      </top>
      <bottom style="thin">
        <color indexed="56"/>
      </bottom>
      <diagonal/>
    </border>
    <border>
      <left style="thin">
        <color indexed="56"/>
      </left>
      <right/>
      <top style="thin">
        <color indexed="56"/>
      </top>
      <bottom style="thin">
        <color indexed="56"/>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right/>
      <top/>
      <bottom style="thick">
        <color indexed="56"/>
      </bottom>
      <diagonal/>
    </border>
    <border>
      <left/>
      <right/>
      <top/>
      <bottom style="thin">
        <color indexed="64"/>
      </bottom>
      <diagonal/>
    </border>
    <border>
      <left/>
      <right/>
      <top style="thin">
        <color indexed="56"/>
      </top>
      <bottom style="thick">
        <color indexed="56"/>
      </bottom>
      <diagonal/>
    </border>
    <border>
      <left style="thin">
        <color indexed="56"/>
      </left>
      <right style="thin">
        <color indexed="56"/>
      </right>
      <top style="thin">
        <color indexed="56"/>
      </top>
      <bottom/>
      <diagonal/>
    </border>
    <border>
      <left style="thin">
        <color indexed="56"/>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8">
    <xf numFmtId="0" fontId="0" fillId="0" borderId="0"/>
    <xf numFmtId="38" fontId="38"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0" fontId="5" fillId="0" borderId="0"/>
    <xf numFmtId="0" fontId="6" fillId="0" borderId="0"/>
    <xf numFmtId="0" fontId="53" fillId="0" borderId="0"/>
    <xf numFmtId="0" fontId="10" fillId="0" borderId="0"/>
    <xf numFmtId="0" fontId="6" fillId="0" borderId="0"/>
  </cellStyleXfs>
  <cellXfs count="352">
    <xf numFmtId="0" fontId="0" fillId="0" borderId="0" xfId="0"/>
    <xf numFmtId="0" fontId="0" fillId="2" borderId="0" xfId="0" applyFill="1"/>
    <xf numFmtId="0" fontId="11" fillId="2" borderId="0" xfId="0" applyFont="1" applyFill="1" applyBorder="1" applyAlignment="1">
      <alignment horizontal="center" vertical="center"/>
    </xf>
    <xf numFmtId="0" fontId="6" fillId="2" borderId="0" xfId="0" applyFont="1" applyFill="1" applyBorder="1"/>
    <xf numFmtId="0" fontId="9" fillId="2" borderId="0" xfId="0" applyFont="1" applyFill="1" applyBorder="1"/>
    <xf numFmtId="0" fontId="14" fillId="2" borderId="0" xfId="0" applyFont="1" applyFill="1" applyBorder="1" applyAlignment="1">
      <alignment horizontal="center" vertical="center" wrapText="1"/>
    </xf>
    <xf numFmtId="0" fontId="0" fillId="2" borderId="0" xfId="0" applyFont="1" applyFill="1" applyBorder="1"/>
    <xf numFmtId="0" fontId="0" fillId="2" borderId="1" xfId="0" applyFont="1" applyFill="1" applyBorder="1" applyAlignment="1">
      <alignment vertical="top" wrapText="1"/>
    </xf>
    <xf numFmtId="0" fontId="0" fillId="2" borderId="2" xfId="0" applyFont="1" applyFill="1" applyBorder="1" applyAlignment="1">
      <alignment vertical="top" wrapText="1"/>
    </xf>
    <xf numFmtId="0" fontId="0" fillId="2" borderId="3" xfId="0" applyFont="1" applyFill="1" applyBorder="1"/>
    <xf numFmtId="0" fontId="0" fillId="2" borderId="0" xfId="0" applyFill="1" applyProtection="1"/>
    <xf numFmtId="0" fontId="11" fillId="2" borderId="0" xfId="0" applyFont="1" applyFill="1" applyBorder="1" applyAlignment="1" applyProtection="1">
      <alignment vertical="center"/>
    </xf>
    <xf numFmtId="0" fontId="17" fillId="2" borderId="0" xfId="0" applyFont="1" applyFill="1" applyBorder="1" applyAlignment="1" applyProtection="1">
      <alignment horizontal="left" wrapText="1"/>
    </xf>
    <xf numFmtId="0" fontId="15" fillId="2" borderId="0" xfId="0" applyFont="1" applyFill="1" applyBorder="1" applyAlignment="1" applyProtection="1">
      <alignment vertical="center"/>
    </xf>
    <xf numFmtId="0" fontId="15" fillId="2" borderId="0" xfId="0" applyFont="1" applyFill="1" applyBorder="1" applyAlignment="1" applyProtection="1">
      <alignment horizontal="center" vertical="center"/>
    </xf>
    <xf numFmtId="0" fontId="0" fillId="2" borderId="0" xfId="0" applyFill="1" applyAlignment="1" applyProtection="1">
      <alignment vertical="top"/>
    </xf>
    <xf numFmtId="0" fontId="9" fillId="2" borderId="0" xfId="0" applyFont="1" applyFill="1" applyBorder="1" applyProtection="1">
      <protection hidden="1"/>
    </xf>
    <xf numFmtId="0" fontId="11" fillId="2" borderId="0" xfId="0" applyFont="1" applyFill="1" applyBorder="1" applyAlignment="1" applyProtection="1">
      <alignment horizontal="center" vertical="top"/>
      <protection hidden="1"/>
    </xf>
    <xf numFmtId="0" fontId="11" fillId="2" borderId="0" xfId="0" applyFont="1" applyFill="1" applyBorder="1" applyAlignment="1" applyProtection="1">
      <alignment vertical="center"/>
      <protection hidden="1"/>
    </xf>
    <xf numFmtId="0" fontId="15" fillId="2" borderId="0" xfId="0" applyFont="1" applyFill="1" applyBorder="1" applyAlignment="1" applyProtection="1">
      <alignment horizontal="left" wrapText="1"/>
      <protection hidden="1"/>
    </xf>
    <xf numFmtId="0" fontId="0" fillId="0" borderId="0" xfId="0" applyProtection="1">
      <protection hidden="1"/>
    </xf>
    <xf numFmtId="0" fontId="6" fillId="2" borderId="0" xfId="0" applyFont="1" applyFill="1" applyAlignment="1" applyProtection="1">
      <alignment vertical="top"/>
    </xf>
    <xf numFmtId="0" fontId="14" fillId="2" borderId="4" xfId="0" applyFont="1" applyFill="1" applyBorder="1" applyAlignment="1" applyProtection="1">
      <alignment horizontal="center" wrapText="1"/>
      <protection hidden="1"/>
    </xf>
    <xf numFmtId="0" fontId="6" fillId="2" borderId="0" xfId="0" applyFont="1" applyFill="1" applyProtection="1"/>
    <xf numFmtId="0" fontId="6" fillId="0" borderId="0" xfId="0" applyFont="1" applyProtection="1">
      <protection hidden="1"/>
    </xf>
    <xf numFmtId="0" fontId="0" fillId="0" borderId="0" xfId="0" applyAlignment="1" applyProtection="1">
      <alignment wrapText="1"/>
      <protection hidden="1"/>
    </xf>
    <xf numFmtId="0" fontId="0" fillId="2" borderId="0" xfId="0" applyFill="1" applyProtection="1">
      <protection hidden="1"/>
    </xf>
    <xf numFmtId="0" fontId="14" fillId="2" borderId="0" xfId="0" applyFont="1" applyFill="1" applyBorder="1" applyAlignment="1" applyProtection="1">
      <alignment horizontal="right" vertical="center"/>
      <protection hidden="1"/>
    </xf>
    <xf numFmtId="0" fontId="24" fillId="2" borderId="0" xfId="2" applyFont="1" applyFill="1" applyAlignment="1" applyProtection="1">
      <alignment vertical="center"/>
    </xf>
    <xf numFmtId="0" fontId="0" fillId="0" borderId="0" xfId="0" applyAlignment="1"/>
    <xf numFmtId="0" fontId="6" fillId="2" borderId="5" xfId="0" applyFont="1" applyFill="1" applyBorder="1" applyAlignment="1">
      <alignment vertical="top"/>
    </xf>
    <xf numFmtId="0" fontId="11" fillId="2" borderId="6" xfId="0" applyFont="1" applyFill="1" applyBorder="1" applyAlignment="1" applyProtection="1">
      <alignment vertical="center" wrapText="1"/>
      <protection hidden="1"/>
    </xf>
    <xf numFmtId="0" fontId="11" fillId="2" borderId="7" xfId="0" applyFont="1" applyFill="1" applyBorder="1" applyAlignment="1" applyProtection="1">
      <alignment vertical="center" wrapText="1"/>
      <protection hidden="1"/>
    </xf>
    <xf numFmtId="0" fontId="11" fillId="2" borderId="8" xfId="0" applyFont="1" applyFill="1" applyBorder="1" applyAlignment="1" applyProtection="1">
      <alignment vertical="center" wrapText="1"/>
      <protection hidden="1"/>
    </xf>
    <xf numFmtId="0" fontId="11" fillId="2" borderId="9" xfId="0" applyFont="1" applyFill="1" applyBorder="1" applyAlignment="1" applyProtection="1">
      <alignment vertical="center" wrapText="1"/>
      <protection hidden="1"/>
    </xf>
    <xf numFmtId="0" fontId="11" fillId="2" borderId="8" xfId="0" applyFont="1" applyFill="1" applyBorder="1" applyAlignment="1" applyProtection="1">
      <alignment vertical="center" wrapText="1"/>
      <protection locked="0" hidden="1"/>
    </xf>
    <xf numFmtId="0" fontId="0" fillId="2" borderId="0" xfId="0" applyFill="1" applyProtection="1">
      <protection locked="0" hidden="1"/>
    </xf>
    <xf numFmtId="0" fontId="0" fillId="2" borderId="8" xfId="0" applyFont="1" applyFill="1" applyBorder="1" applyAlignment="1">
      <alignment horizontal="center"/>
    </xf>
    <xf numFmtId="0" fontId="0" fillId="2" borderId="9" xfId="0" applyFont="1" applyFill="1" applyBorder="1" applyAlignment="1">
      <alignment horizontal="center"/>
    </xf>
    <xf numFmtId="0" fontId="0" fillId="2" borderId="0" xfId="0" applyFont="1" applyFill="1" applyBorder="1" applyAlignment="1"/>
    <xf numFmtId="0" fontId="32" fillId="2" borderId="10" xfId="6" applyFont="1" applyFill="1" applyBorder="1" applyAlignment="1">
      <alignment vertical="center" wrapText="1"/>
    </xf>
    <xf numFmtId="0" fontId="32" fillId="2" borderId="10" xfId="6" applyFont="1" applyFill="1" applyBorder="1" applyAlignment="1">
      <alignment vertical="top" wrapText="1"/>
    </xf>
    <xf numFmtId="0" fontId="9" fillId="2" borderId="0" xfId="0" applyFont="1" applyFill="1" applyBorder="1" applyAlignment="1"/>
    <xf numFmtId="0" fontId="32" fillId="2" borderId="11" xfId="6" applyFont="1" applyFill="1" applyBorder="1" applyAlignment="1">
      <alignment horizontal="center" vertical="top" wrapText="1"/>
    </xf>
    <xf numFmtId="164" fontId="32" fillId="2" borderId="10" xfId="6" applyNumberFormat="1" applyFont="1" applyFill="1" applyBorder="1" applyAlignment="1">
      <alignment horizontal="center" vertical="top" wrapText="1"/>
    </xf>
    <xf numFmtId="0" fontId="11" fillId="2" borderId="0" xfId="0" applyFont="1" applyFill="1" applyBorder="1" applyAlignment="1">
      <alignment horizontal="left"/>
    </xf>
    <xf numFmtId="0" fontId="14" fillId="2" borderId="0" xfId="0" applyFont="1" applyFill="1" applyBorder="1" applyAlignment="1">
      <alignment horizontal="left"/>
    </xf>
    <xf numFmtId="0" fontId="33" fillId="2" borderId="10" xfId="6" applyFont="1" applyFill="1" applyBorder="1" applyAlignment="1">
      <alignment vertical="top" wrapText="1"/>
    </xf>
    <xf numFmtId="0" fontId="33" fillId="2" borderId="10" xfId="6" applyFont="1" applyFill="1" applyBorder="1" applyAlignment="1">
      <alignment vertical="center" wrapText="1"/>
    </xf>
    <xf numFmtId="0" fontId="33" fillId="2" borderId="12" xfId="6" applyFont="1" applyFill="1" applyBorder="1" applyAlignment="1">
      <alignment vertical="top" wrapText="1"/>
    </xf>
    <xf numFmtId="0" fontId="33" fillId="2" borderId="13" xfId="6" applyFont="1" applyFill="1" applyBorder="1" applyAlignment="1">
      <alignment vertical="top" wrapText="1"/>
    </xf>
    <xf numFmtId="0" fontId="50" fillId="2" borderId="14" xfId="6" applyFont="1" applyFill="1" applyBorder="1" applyAlignment="1">
      <alignment horizontal="center" vertical="center" wrapText="1"/>
    </xf>
    <xf numFmtId="0" fontId="50" fillId="2" borderId="15" xfId="6" applyFont="1" applyFill="1" applyBorder="1" applyAlignment="1">
      <alignment horizontal="center" vertical="center" wrapText="1"/>
    </xf>
    <xf numFmtId="0" fontId="35" fillId="2" borderId="15" xfId="6" applyFont="1" applyFill="1" applyBorder="1" applyAlignment="1">
      <alignment horizontal="center" vertical="center" wrapText="1"/>
    </xf>
    <xf numFmtId="0" fontId="6" fillId="2" borderId="14" xfId="0" applyFont="1" applyFill="1" applyBorder="1" applyProtection="1"/>
    <xf numFmtId="0" fontId="0" fillId="2" borderId="14" xfId="0" applyFill="1" applyBorder="1" applyProtection="1"/>
    <xf numFmtId="0" fontId="6" fillId="0" borderId="0" xfId="0" applyFont="1" applyAlignment="1">
      <alignment vertical="top"/>
    </xf>
    <xf numFmtId="0" fontId="0" fillId="0" borderId="0" xfId="0" applyAlignment="1">
      <alignment vertical="top"/>
    </xf>
    <xf numFmtId="0" fontId="37" fillId="0" borderId="0" xfId="0" applyFont="1" applyAlignment="1">
      <alignment vertical="top"/>
    </xf>
    <xf numFmtId="0" fontId="6" fillId="0" borderId="0" xfId="0" applyFont="1" applyAlignment="1">
      <alignment horizontal="center" vertical="top"/>
    </xf>
    <xf numFmtId="0" fontId="0" fillId="0" borderId="0" xfId="0" applyAlignment="1">
      <alignment horizontal="left" vertical="top"/>
    </xf>
    <xf numFmtId="0" fontId="6" fillId="0" borderId="0" xfId="0" applyFont="1" applyAlignment="1">
      <alignment horizontal="left" vertical="top"/>
    </xf>
    <xf numFmtId="0" fontId="4" fillId="0" borderId="0" xfId="0" applyFont="1"/>
    <xf numFmtId="0" fontId="4" fillId="0" borderId="0" xfId="0" applyFont="1" applyFill="1"/>
    <xf numFmtId="0" fontId="4" fillId="0" borderId="0" xfId="0" applyFont="1" applyFill="1" applyAlignment="1" applyProtection="1"/>
    <xf numFmtId="0" fontId="4" fillId="0" borderId="0" xfId="0" applyFont="1" applyFill="1" applyAlignment="1"/>
    <xf numFmtId="0" fontId="4" fillId="0" borderId="0" xfId="0" applyFont="1" applyFill="1" applyAlignment="1" applyProtection="1">
      <alignment wrapText="1"/>
    </xf>
    <xf numFmtId="0" fontId="0" fillId="0" borderId="0" xfId="0" applyFill="1" applyAlignment="1">
      <alignment vertical="top"/>
    </xf>
    <xf numFmtId="0" fontId="6" fillId="0" borderId="0" xfId="0" applyFont="1" applyFill="1" applyAlignment="1" applyProtection="1">
      <protection hidden="1"/>
    </xf>
    <xf numFmtId="0" fontId="0" fillId="0" borderId="0" xfId="0" applyFill="1" applyAlignment="1" applyProtection="1">
      <protection hidden="1"/>
    </xf>
    <xf numFmtId="49" fontId="0" fillId="0" borderId="0" xfId="0" applyNumberFormat="1" applyFill="1" applyAlignment="1" applyProtection="1">
      <protection hidden="1"/>
    </xf>
    <xf numFmtId="0" fontId="0" fillId="2" borderId="0" xfId="0" applyFill="1" applyAlignment="1" applyProtection="1">
      <protection hidden="1"/>
    </xf>
    <xf numFmtId="0" fontId="6" fillId="0" borderId="0" xfId="0" applyFont="1" applyAlignment="1" applyProtection="1">
      <alignment horizontal="center" wrapText="1"/>
      <protection hidden="1"/>
    </xf>
    <xf numFmtId="0" fontId="0" fillId="2" borderId="6" xfId="0" applyFill="1" applyBorder="1" applyAlignment="1" applyProtection="1">
      <alignment vertical="top" wrapText="1"/>
    </xf>
    <xf numFmtId="0" fontId="12" fillId="2" borderId="16" xfId="0" applyFont="1" applyFill="1" applyBorder="1" applyAlignment="1" applyProtection="1">
      <alignment vertical="center" wrapText="1"/>
    </xf>
    <xf numFmtId="0" fontId="11" fillId="2" borderId="5" xfId="0" applyFont="1" applyFill="1" applyBorder="1" applyAlignment="1" applyProtection="1">
      <alignment vertical="center"/>
    </xf>
    <xf numFmtId="0" fontId="1" fillId="2" borderId="8" xfId="0" applyFont="1" applyFill="1" applyBorder="1" applyAlignment="1" applyProtection="1">
      <alignment vertical="center"/>
    </xf>
    <xf numFmtId="0" fontId="18" fillId="2" borderId="16" xfId="0" applyFont="1" applyFill="1" applyBorder="1" applyAlignment="1" applyProtection="1">
      <alignment horizontal="right" wrapText="1"/>
      <protection hidden="1"/>
    </xf>
    <xf numFmtId="0" fontId="18" fillId="2" borderId="16" xfId="0" applyFont="1" applyFill="1" applyBorder="1" applyAlignment="1" applyProtection="1">
      <alignment horizontal="center" vertical="center"/>
      <protection locked="0" hidden="1"/>
    </xf>
    <xf numFmtId="0" fontId="11" fillId="2" borderId="17" xfId="0" applyFont="1" applyFill="1" applyBorder="1" applyAlignment="1" applyProtection="1">
      <alignment vertical="center"/>
    </xf>
    <xf numFmtId="0" fontId="1" fillId="2" borderId="18" xfId="0" applyFont="1" applyFill="1" applyBorder="1" applyAlignment="1" applyProtection="1">
      <alignment vertical="center"/>
    </xf>
    <xf numFmtId="0" fontId="15" fillId="2" borderId="19" xfId="0" applyFont="1" applyFill="1" applyBorder="1" applyAlignment="1" applyProtection="1">
      <alignment vertical="center"/>
      <protection hidden="1"/>
    </xf>
    <xf numFmtId="3" fontId="0" fillId="3" borderId="14" xfId="1" applyNumberFormat="1" applyFont="1" applyFill="1" applyBorder="1" applyAlignment="1" applyProtection="1"/>
    <xf numFmtId="0" fontId="14" fillId="2" borderId="16" xfId="0" applyFont="1" applyFill="1" applyBorder="1" applyAlignment="1" applyProtection="1">
      <alignment horizontal="right" vertical="center"/>
      <protection hidden="1"/>
    </xf>
    <xf numFmtId="0" fontId="14" fillId="2" borderId="20" xfId="0" applyFont="1" applyFill="1" applyBorder="1" applyAlignment="1" applyProtection="1">
      <alignment wrapText="1"/>
    </xf>
    <xf numFmtId="0" fontId="24" fillId="2" borderId="21" xfId="2" applyFont="1" applyFill="1" applyBorder="1" applyAlignment="1" applyProtection="1">
      <alignment vertical="center"/>
    </xf>
    <xf numFmtId="0" fontId="11" fillId="2" borderId="6" xfId="0" applyFont="1" applyFill="1" applyBorder="1" applyAlignment="1" applyProtection="1">
      <alignment vertical="center"/>
    </xf>
    <xf numFmtId="0" fontId="11" fillId="2" borderId="22" xfId="0" applyFont="1" applyFill="1" applyBorder="1" applyAlignment="1" applyProtection="1">
      <alignment vertical="center"/>
    </xf>
    <xf numFmtId="0" fontId="1" fillId="2" borderId="23" xfId="0" applyFont="1" applyFill="1" applyBorder="1" applyAlignment="1" applyProtection="1">
      <alignment vertical="center"/>
    </xf>
    <xf numFmtId="0" fontId="14" fillId="2" borderId="24" xfId="0" applyFont="1" applyFill="1" applyBorder="1" applyAlignment="1" applyProtection="1">
      <alignment wrapText="1"/>
      <protection hidden="1"/>
    </xf>
    <xf numFmtId="0" fontId="14" fillId="2" borderId="24" xfId="0" applyFont="1" applyFill="1" applyBorder="1" applyAlignment="1" applyProtection="1">
      <alignment horizontal="left" wrapText="1"/>
      <protection hidden="1"/>
    </xf>
    <xf numFmtId="0" fontId="15" fillId="2" borderId="24" xfId="0" applyFont="1" applyFill="1" applyBorder="1" applyAlignment="1" applyProtection="1">
      <alignment horizontal="left" wrapText="1"/>
      <protection hidden="1"/>
    </xf>
    <xf numFmtId="0" fontId="0" fillId="3" borderId="14" xfId="0" applyFill="1" applyBorder="1" applyProtection="1"/>
    <xf numFmtId="0" fontId="14" fillId="2" borderId="21" xfId="0" applyFont="1" applyFill="1" applyBorder="1" applyAlignment="1" applyProtection="1">
      <alignment horizontal="right" vertical="center"/>
      <protection hidden="1"/>
    </xf>
    <xf numFmtId="0" fontId="0" fillId="3" borderId="14" xfId="0" applyFill="1" applyBorder="1" applyAlignment="1" applyProtection="1"/>
    <xf numFmtId="0" fontId="42" fillId="2" borderId="0" xfId="0" applyFont="1" applyFill="1" applyBorder="1" applyAlignment="1" applyProtection="1">
      <alignment horizontal="right" vertical="center"/>
    </xf>
    <xf numFmtId="0" fontId="14" fillId="2" borderId="24" xfId="0" applyFont="1" applyFill="1" applyBorder="1" applyAlignment="1" applyProtection="1">
      <alignment horizontal="left" vertical="center" wrapText="1"/>
      <protection hidden="1"/>
    </xf>
    <xf numFmtId="0" fontId="43" fillId="2" borderId="0" xfId="0" applyFont="1" applyFill="1" applyBorder="1" applyAlignment="1" applyProtection="1">
      <alignment vertical="center"/>
    </xf>
    <xf numFmtId="0" fontId="11" fillId="2" borderId="25" xfId="0" applyFont="1" applyFill="1" applyBorder="1" applyAlignment="1" applyProtection="1">
      <alignment vertical="center"/>
    </xf>
    <xf numFmtId="0" fontId="43" fillId="2" borderId="24" xfId="0" applyFont="1" applyFill="1" applyBorder="1" applyAlignment="1" applyProtection="1">
      <alignment vertical="center"/>
    </xf>
    <xf numFmtId="0" fontId="11" fillId="2" borderId="26" xfId="0" applyFont="1" applyFill="1" applyBorder="1" applyAlignment="1" applyProtection="1">
      <alignment vertical="center"/>
    </xf>
    <xf numFmtId="2" fontId="14" fillId="2" borderId="19" xfId="0" applyNumberFormat="1" applyFont="1" applyFill="1" applyBorder="1" applyAlignment="1" applyProtection="1">
      <alignment horizontal="left" wrapText="1"/>
      <protection hidden="1"/>
    </xf>
    <xf numFmtId="0" fontId="14" fillId="2" borderId="19" xfId="0" applyFont="1" applyFill="1" applyBorder="1" applyAlignment="1" applyProtection="1">
      <alignment horizontal="left"/>
      <protection hidden="1"/>
    </xf>
    <xf numFmtId="0" fontId="14" fillId="2" borderId="21" xfId="0" applyFont="1" applyFill="1" applyBorder="1" applyAlignment="1" applyProtection="1">
      <alignment horizontal="left"/>
      <protection hidden="1"/>
    </xf>
    <xf numFmtId="0" fontId="15" fillId="2" borderId="19" xfId="0" applyFont="1" applyFill="1" applyBorder="1" applyAlignment="1" applyProtection="1">
      <alignment horizontal="left" vertical="center"/>
    </xf>
    <xf numFmtId="0" fontId="1" fillId="2" borderId="27" xfId="0" applyFont="1" applyFill="1" applyBorder="1" applyAlignment="1" applyProtection="1">
      <alignment vertical="center"/>
    </xf>
    <xf numFmtId="0" fontId="15" fillId="2" borderId="16" xfId="0" applyFont="1" applyFill="1" applyBorder="1" applyAlignment="1" applyProtection="1">
      <alignment vertical="center" wrapText="1"/>
      <protection hidden="1"/>
    </xf>
    <xf numFmtId="0" fontId="15" fillId="2" borderId="5" xfId="0" applyFont="1" applyFill="1" applyBorder="1" applyAlignment="1" applyProtection="1">
      <alignment vertical="center"/>
    </xf>
    <xf numFmtId="0" fontId="15" fillId="2" borderId="19" xfId="0" applyFont="1" applyFill="1" applyBorder="1" applyAlignment="1" applyProtection="1">
      <alignment vertical="center" wrapText="1"/>
      <protection hidden="1"/>
    </xf>
    <xf numFmtId="0" fontId="15" fillId="2" borderId="19" xfId="0" applyFont="1" applyFill="1" applyBorder="1" applyAlignment="1" applyProtection="1">
      <alignment horizontal="center" vertical="center"/>
    </xf>
    <xf numFmtId="2" fontId="16" fillId="2" borderId="19" xfId="0" applyNumberFormat="1" applyFont="1" applyFill="1" applyBorder="1" applyAlignment="1" applyProtection="1">
      <alignment horizontal="left" wrapText="1"/>
      <protection hidden="1"/>
    </xf>
    <xf numFmtId="0" fontId="15" fillId="2" borderId="19" xfId="0" applyFont="1" applyFill="1" applyBorder="1" applyAlignment="1" applyProtection="1">
      <alignment vertical="center"/>
    </xf>
    <xf numFmtId="0" fontId="15" fillId="2" borderId="19" xfId="0" applyFont="1" applyFill="1" applyBorder="1" applyAlignment="1" applyProtection="1">
      <alignment horizontal="center" vertical="center" wrapText="1"/>
      <protection hidden="1"/>
    </xf>
    <xf numFmtId="0" fontId="11" fillId="2" borderId="19" xfId="0" applyFont="1" applyFill="1" applyBorder="1" applyAlignment="1" applyProtection="1">
      <alignment horizontal="left" vertical="center"/>
      <protection hidden="1"/>
    </xf>
    <xf numFmtId="0" fontId="11" fillId="2" borderId="19" xfId="0" applyFont="1" applyFill="1" applyBorder="1" applyAlignment="1" applyProtection="1">
      <alignment horizontal="center" vertical="center"/>
    </xf>
    <xf numFmtId="0" fontId="11" fillId="2" borderId="19" xfId="0" applyFont="1" applyFill="1" applyBorder="1" applyAlignment="1" applyProtection="1">
      <alignment horizontal="left" vertical="center"/>
    </xf>
    <xf numFmtId="0" fontId="1" fillId="2" borderId="9" xfId="0" applyFont="1" applyFill="1" applyBorder="1" applyAlignment="1" applyProtection="1">
      <alignment vertical="center"/>
    </xf>
    <xf numFmtId="0" fontId="2" fillId="2" borderId="16" xfId="0" applyFont="1" applyFill="1" applyBorder="1" applyAlignment="1" applyProtection="1">
      <alignment horizontal="left" vertical="top" wrapText="1"/>
      <protection hidden="1"/>
    </xf>
    <xf numFmtId="0" fontId="9" fillId="0" borderId="0" xfId="7" applyFont="1" applyFill="1" applyAlignment="1" applyProtection="1"/>
    <xf numFmtId="0" fontId="6" fillId="0" borderId="0" xfId="7"/>
    <xf numFmtId="0" fontId="6" fillId="0" borderId="0" xfId="7" applyFill="1" applyAlignment="1" applyProtection="1"/>
    <xf numFmtId="0" fontId="25" fillId="0" borderId="0" xfId="2" applyFont="1" applyFill="1" applyAlignment="1" applyProtection="1">
      <alignment horizontal="center"/>
      <protection hidden="1"/>
    </xf>
    <xf numFmtId="0" fontId="25" fillId="0" borderId="0" xfId="2" applyFont="1" applyFill="1" applyAlignment="1" applyProtection="1">
      <alignment horizontal="center" wrapText="1"/>
      <protection hidden="1"/>
    </xf>
    <xf numFmtId="3" fontId="6" fillId="0" borderId="0" xfId="0" applyNumberFormat="1" applyFont="1" applyFill="1" applyAlignment="1" applyProtection="1">
      <alignment horizontal="center" wrapText="1"/>
      <protection hidden="1"/>
    </xf>
    <xf numFmtId="0" fontId="2" fillId="0" borderId="0" xfId="0" applyFont="1" applyAlignment="1" applyProtection="1">
      <alignment horizontal="center"/>
      <protection hidden="1"/>
    </xf>
    <xf numFmtId="0" fontId="34" fillId="0" borderId="0" xfId="0" applyFont="1" applyProtection="1">
      <protection hidden="1"/>
    </xf>
    <xf numFmtId="3" fontId="6" fillId="3" borderId="0" xfId="0" applyNumberFormat="1" applyFont="1" applyFill="1" applyAlignment="1" applyProtection="1">
      <protection hidden="1"/>
    </xf>
    <xf numFmtId="0" fontId="6" fillId="3" borderId="0" xfId="0" applyFont="1" applyFill="1" applyProtection="1">
      <protection hidden="1"/>
    </xf>
    <xf numFmtId="0" fontId="6" fillId="0" borderId="0" xfId="0" applyFont="1" applyFill="1" applyProtection="1">
      <protection hidden="1"/>
    </xf>
    <xf numFmtId="0" fontId="6" fillId="0" borderId="0" xfId="0" applyFont="1" applyAlignment="1" applyProtection="1">
      <alignment wrapText="1"/>
      <protection hidden="1"/>
    </xf>
    <xf numFmtId="0" fontId="0" fillId="0" borderId="0" xfId="0" applyAlignment="1">
      <alignment vertical="top" wrapText="1"/>
    </xf>
    <xf numFmtId="0" fontId="51" fillId="0" borderId="0" xfId="0" applyFont="1" applyAlignment="1">
      <alignment vertical="center"/>
    </xf>
    <xf numFmtId="0" fontId="14" fillId="2" borderId="24" xfId="0" applyFont="1" applyFill="1" applyBorder="1" applyAlignment="1" applyProtection="1">
      <alignment horizontal="center" wrapText="1"/>
      <protection hidden="1"/>
    </xf>
    <xf numFmtId="0" fontId="14" fillId="2" borderId="25" xfId="0" applyFont="1" applyFill="1" applyBorder="1" applyAlignment="1" applyProtection="1">
      <alignment horizontal="right" vertical="center"/>
      <protection hidden="1"/>
    </xf>
    <xf numFmtId="0" fontId="0" fillId="2" borderId="6" xfId="0" applyFill="1" applyBorder="1" applyAlignment="1"/>
    <xf numFmtId="0" fontId="0" fillId="2" borderId="7" xfId="0" applyFill="1" applyBorder="1" applyAlignment="1"/>
    <xf numFmtId="0" fontId="37" fillId="0" borderId="0" xfId="0" applyFont="1" applyAlignment="1"/>
    <xf numFmtId="0" fontId="11" fillId="2" borderId="28" xfId="0" applyFont="1" applyFill="1" applyBorder="1" applyAlignment="1" applyProtection="1">
      <alignment vertical="center"/>
      <protection hidden="1"/>
    </xf>
    <xf numFmtId="0" fontId="7" fillId="2" borderId="28" xfId="2" applyFill="1" applyBorder="1" applyAlignment="1" applyProtection="1">
      <alignment horizontal="left" vertical="center"/>
      <protection hidden="1"/>
    </xf>
    <xf numFmtId="0" fontId="11" fillId="2" borderId="5" xfId="0" applyFont="1" applyFill="1" applyBorder="1" applyAlignment="1" applyProtection="1">
      <alignment vertical="center"/>
      <protection hidden="1"/>
    </xf>
    <xf numFmtId="0" fontId="11" fillId="2" borderId="29" xfId="0" applyFont="1" applyFill="1" applyBorder="1" applyAlignment="1" applyProtection="1">
      <alignment vertical="center"/>
      <protection hidden="1"/>
    </xf>
    <xf numFmtId="0" fontId="14" fillId="2" borderId="0" xfId="0" applyFont="1" applyFill="1" applyBorder="1" applyAlignment="1" applyProtection="1">
      <alignment wrapText="1"/>
      <protection hidden="1"/>
    </xf>
    <xf numFmtId="0" fontId="11" fillId="2" borderId="0" xfId="0" applyFont="1" applyFill="1" applyBorder="1" applyAlignment="1" applyProtection="1">
      <alignment horizontal="left" vertical="center"/>
      <protection hidden="1"/>
    </xf>
    <xf numFmtId="2" fontId="14" fillId="2" borderId="21" xfId="0" applyNumberFormat="1" applyFont="1" applyFill="1" applyBorder="1" applyAlignment="1" applyProtection="1">
      <alignment horizontal="left" vertical="center" wrapText="1"/>
      <protection hidden="1"/>
    </xf>
    <xf numFmtId="0" fontId="15" fillId="2" borderId="19" xfId="0" applyFont="1" applyFill="1" applyBorder="1" applyAlignment="1" applyProtection="1">
      <alignment horizontal="left" vertical="center"/>
      <protection hidden="1"/>
    </xf>
    <xf numFmtId="0" fontId="17" fillId="2" borderId="24" xfId="0" applyFont="1" applyFill="1" applyBorder="1" applyAlignment="1" applyProtection="1">
      <alignment horizontal="left" vertical="center" wrapText="1"/>
      <protection hidden="1"/>
    </xf>
    <xf numFmtId="0" fontId="42" fillId="2" borderId="0" xfId="0" applyFont="1" applyFill="1" applyBorder="1" applyAlignment="1" applyProtection="1">
      <alignment horizontal="right" vertical="center"/>
      <protection hidden="1"/>
    </xf>
    <xf numFmtId="0" fontId="24" fillId="2" borderId="0" xfId="2" applyFont="1" applyFill="1" applyBorder="1" applyAlignment="1" applyProtection="1">
      <alignment horizontal="center" vertical="center"/>
      <protection hidden="1"/>
    </xf>
    <xf numFmtId="0" fontId="15" fillId="2" borderId="21" xfId="0" applyFont="1" applyFill="1" applyBorder="1" applyAlignment="1" applyProtection="1">
      <alignment horizontal="center" vertical="center"/>
      <protection hidden="1"/>
    </xf>
    <xf numFmtId="0" fontId="15" fillId="2" borderId="21" xfId="0" applyFont="1" applyFill="1" applyBorder="1" applyAlignment="1" applyProtection="1">
      <alignment horizontal="left" vertical="center"/>
      <protection hidden="1"/>
    </xf>
    <xf numFmtId="0" fontId="15" fillId="2" borderId="0" xfId="0" applyFont="1" applyFill="1" applyBorder="1" applyAlignment="1" applyProtection="1">
      <alignment horizontal="center" vertical="center"/>
      <protection hidden="1"/>
    </xf>
    <xf numFmtId="0" fontId="15" fillId="2" borderId="0" xfId="0" applyFont="1" applyFill="1" applyBorder="1" applyAlignment="1" applyProtection="1">
      <alignment horizontal="left" vertical="center"/>
      <protection hidden="1"/>
    </xf>
    <xf numFmtId="0" fontId="9" fillId="0" borderId="0" xfId="0" applyFont="1" applyAlignment="1" applyProtection="1">
      <alignment horizontal="center"/>
    </xf>
    <xf numFmtId="0" fontId="0" fillId="0" borderId="0" xfId="0" applyProtection="1"/>
    <xf numFmtId="0" fontId="6" fillId="0" borderId="0" xfId="0" applyFont="1" applyProtection="1"/>
    <xf numFmtId="0" fontId="6" fillId="0" borderId="0" xfId="0" applyNumberFormat="1" applyFont="1" applyProtection="1"/>
    <xf numFmtId="166" fontId="0" fillId="0" borderId="0" xfId="0" applyNumberFormat="1" applyProtection="1"/>
    <xf numFmtId="0" fontId="9" fillId="0" borderId="0" xfId="0" applyFont="1" applyAlignment="1" applyProtection="1">
      <alignment horizontal="right"/>
    </xf>
    <xf numFmtId="0" fontId="6" fillId="0" borderId="0" xfId="0" applyFont="1" applyAlignment="1" applyProtection="1">
      <alignment horizontal="right"/>
    </xf>
    <xf numFmtId="0" fontId="0" fillId="0" borderId="0" xfId="0" applyAlignment="1" applyProtection="1">
      <alignment horizontal="left"/>
    </xf>
    <xf numFmtId="0" fontId="6" fillId="0" borderId="0" xfId="0" applyNumberFormat="1" applyFont="1" applyFill="1" applyAlignment="1" applyProtection="1"/>
    <xf numFmtId="0" fontId="0" fillId="0" borderId="14" xfId="0" applyBorder="1" applyAlignment="1" applyProtection="1">
      <alignment horizontal="left" vertical="center" wrapText="1"/>
      <protection hidden="1"/>
    </xf>
    <xf numFmtId="0" fontId="0" fillId="0" borderId="14" xfId="0" applyBorder="1" applyAlignment="1" applyProtection="1">
      <alignment horizontal="left" vertical="center"/>
      <protection hidden="1"/>
    </xf>
    <xf numFmtId="165" fontId="0" fillId="0" borderId="14" xfId="0" applyNumberFormat="1" applyBorder="1" applyAlignment="1" applyProtection="1">
      <alignment horizontal="left" vertical="center" wrapText="1"/>
      <protection hidden="1"/>
    </xf>
    <xf numFmtId="0" fontId="0" fillId="1" borderId="14" xfId="0" applyFill="1" applyBorder="1" applyAlignment="1" applyProtection="1">
      <alignment horizontal="left" vertical="center" wrapText="1"/>
      <protection hidden="1"/>
    </xf>
    <xf numFmtId="0" fontId="14" fillId="2" borderId="4" xfId="0" applyFont="1" applyFill="1" applyBorder="1" applyAlignment="1" applyProtection="1">
      <alignment horizontal="left" wrapText="1"/>
      <protection hidden="1"/>
    </xf>
    <xf numFmtId="0" fontId="14" fillId="2" borderId="0" xfId="0" applyFont="1" applyFill="1" applyBorder="1" applyAlignment="1" applyProtection="1">
      <alignment horizontal="left" wrapText="1"/>
      <protection hidden="1"/>
    </xf>
    <xf numFmtId="0" fontId="0" fillId="2" borderId="0" xfId="0" applyFill="1" applyAlignment="1" applyProtection="1">
      <alignment wrapText="1"/>
      <protection hidden="1"/>
    </xf>
    <xf numFmtId="0" fontId="11" fillId="2" borderId="21" xfId="0" applyFont="1" applyFill="1" applyBorder="1" applyAlignment="1" applyProtection="1">
      <alignment vertical="center"/>
      <protection hidden="1"/>
    </xf>
    <xf numFmtId="0" fontId="11" fillId="2" borderId="30" xfId="0" applyFont="1" applyFill="1" applyBorder="1" applyAlignment="1" applyProtection="1">
      <alignment vertical="center"/>
      <protection hidden="1"/>
    </xf>
    <xf numFmtId="0" fontId="11" fillId="2" borderId="8" xfId="0" applyFont="1" applyFill="1" applyBorder="1" applyAlignment="1" applyProtection="1">
      <alignment vertical="center"/>
      <protection hidden="1"/>
    </xf>
    <xf numFmtId="0" fontId="11" fillId="2" borderId="24" xfId="0" applyFont="1" applyFill="1" applyBorder="1" applyAlignment="1" applyProtection="1">
      <protection hidden="1"/>
    </xf>
    <xf numFmtId="0" fontId="11" fillId="2" borderId="24" xfId="0" applyFont="1" applyFill="1" applyBorder="1" applyAlignment="1" applyProtection="1">
      <alignment vertical="center"/>
      <protection hidden="1"/>
    </xf>
    <xf numFmtId="0" fontId="11" fillId="2" borderId="31" xfId="0" applyFont="1" applyFill="1" applyBorder="1" applyAlignment="1" applyProtection="1">
      <alignment vertical="center"/>
      <protection hidden="1"/>
    </xf>
    <xf numFmtId="0" fontId="19" fillId="2" borderId="0" xfId="0" applyFont="1" applyFill="1" applyBorder="1" applyAlignment="1" applyProtection="1">
      <alignment horizontal="center" vertical="center"/>
      <protection hidden="1"/>
    </xf>
    <xf numFmtId="0" fontId="52" fillId="2" borderId="0" xfId="0" applyFont="1" applyFill="1" applyAlignment="1" applyProtection="1">
      <alignment horizontal="center" vertical="center" wrapText="1"/>
      <protection hidden="1"/>
    </xf>
    <xf numFmtId="1" fontId="6" fillId="0" borderId="0" xfId="0" applyNumberFormat="1" applyFont="1" applyProtection="1">
      <protection hidden="1"/>
    </xf>
    <xf numFmtId="1" fontId="6" fillId="3" borderId="0" xfId="0" applyNumberFormat="1" applyFont="1" applyFill="1" applyProtection="1">
      <protection hidden="1"/>
    </xf>
    <xf numFmtId="0" fontId="7" fillId="0" borderId="14" xfId="2" applyBorder="1" applyAlignment="1" applyProtection="1">
      <alignment vertical="center" wrapText="1"/>
      <protection hidden="1"/>
    </xf>
    <xf numFmtId="0" fontId="0" fillId="1" borderId="14" xfId="0" applyFill="1" applyBorder="1" applyAlignment="1" applyProtection="1">
      <alignment vertical="center" wrapText="1"/>
      <protection hidden="1"/>
    </xf>
    <xf numFmtId="0" fontId="7" fillId="0" borderId="14" xfId="2" applyFill="1" applyBorder="1" applyAlignment="1" applyProtection="1">
      <alignment vertical="center" wrapText="1"/>
      <protection hidden="1"/>
    </xf>
    <xf numFmtId="0" fontId="7" fillId="0" borderId="14" xfId="2" applyBorder="1" applyAlignment="1" applyProtection="1">
      <alignment vertical="center" wrapText="1"/>
    </xf>
    <xf numFmtId="49" fontId="15" fillId="2" borderId="16" xfId="0" applyNumberFormat="1" applyFont="1" applyFill="1" applyBorder="1" applyAlignment="1" applyProtection="1">
      <alignment horizontal="left" vertical="center" wrapText="1"/>
      <protection locked="0"/>
    </xf>
    <xf numFmtId="0" fontId="15" fillId="2" borderId="16" xfId="0" applyFont="1" applyFill="1" applyBorder="1" applyAlignment="1" applyProtection="1">
      <alignment horizontal="left" vertical="center" wrapText="1"/>
      <protection locked="0"/>
    </xf>
    <xf numFmtId="0" fontId="9" fillId="0" borderId="0" xfId="0" applyFont="1" applyAlignment="1" applyProtection="1">
      <alignment horizontal="center" vertical="center"/>
      <protection hidden="1"/>
    </xf>
    <xf numFmtId="0" fontId="0" fillId="0" borderId="0" xfId="0" applyAlignment="1">
      <alignment vertical="center"/>
    </xf>
    <xf numFmtId="0" fontId="6" fillId="0" borderId="0" xfId="0" applyFont="1" applyAlignment="1" applyProtection="1">
      <alignment horizontal="left" vertical="center"/>
    </xf>
    <xf numFmtId="0" fontId="0" fillId="0" borderId="0" xfId="0" applyAlignment="1" applyProtection="1">
      <alignment horizontal="left" vertical="center"/>
    </xf>
    <xf numFmtId="0" fontId="6" fillId="0" borderId="0" xfId="0" applyNumberFormat="1" applyFont="1" applyAlignment="1" applyProtection="1">
      <alignment horizontal="left" vertical="center"/>
    </xf>
    <xf numFmtId="0" fontId="0" fillId="0" borderId="0" xfId="0" applyFill="1" applyAlignment="1" applyProtection="1">
      <alignment horizontal="left" vertical="center"/>
    </xf>
    <xf numFmtId="0" fontId="6" fillId="0" borderId="0" xfId="0" applyFont="1" applyFill="1" applyAlignment="1" applyProtection="1">
      <alignment horizontal="left" vertical="center"/>
    </xf>
    <xf numFmtId="0" fontId="6" fillId="0" borderId="0" xfId="7" applyFill="1" applyAlignment="1" applyProtection="1">
      <alignment horizontal="left" vertical="center"/>
    </xf>
    <xf numFmtId="0" fontId="6" fillId="0" borderId="0" xfId="0" applyNumberFormat="1" applyFont="1" applyFill="1" applyAlignment="1" applyProtection="1">
      <alignment horizontal="left" vertical="center"/>
    </xf>
    <xf numFmtId="0" fontId="0" fillId="2" borderId="0" xfId="0" applyFill="1" applyAlignment="1" applyProtection="1">
      <alignment horizontal="left" vertical="center"/>
      <protection locked="0"/>
    </xf>
    <xf numFmtId="0" fontId="11" fillId="2" borderId="6" xfId="0" applyFont="1" applyFill="1" applyBorder="1" applyAlignment="1" applyProtection="1">
      <alignment vertical="center" wrapText="1"/>
      <protection locked="0"/>
    </xf>
    <xf numFmtId="0" fontId="48" fillId="0" borderId="0" xfId="0" applyFont="1" applyFill="1" applyBorder="1" applyAlignment="1" applyProtection="1">
      <alignment vertical="center" wrapText="1"/>
      <protection hidden="1"/>
    </xf>
    <xf numFmtId="0" fontId="14" fillId="2" borderId="8" xfId="0" applyFont="1" applyFill="1" applyBorder="1" applyAlignment="1" applyProtection="1">
      <alignment horizontal="center" vertical="center"/>
      <protection hidden="1"/>
    </xf>
    <xf numFmtId="0" fontId="22" fillId="0" borderId="0" xfId="0" applyFont="1" applyFill="1" applyBorder="1" applyAlignment="1" applyProtection="1">
      <alignment horizontal="right" wrapText="1"/>
      <protection hidden="1"/>
    </xf>
    <xf numFmtId="0" fontId="15" fillId="2" borderId="32" xfId="0" applyFont="1" applyFill="1" applyBorder="1" applyAlignment="1" applyProtection="1">
      <alignment horizontal="left" vertical="center"/>
      <protection locked="0"/>
    </xf>
    <xf numFmtId="0" fontId="15" fillId="2" borderId="33" xfId="0" applyFont="1" applyFill="1" applyBorder="1" applyAlignment="1" applyProtection="1">
      <alignment horizontal="left" vertical="center" wrapText="1"/>
      <protection locked="0"/>
    </xf>
    <xf numFmtId="0" fontId="0" fillId="2" borderId="0" xfId="0" applyFill="1" applyAlignment="1" applyProtection="1">
      <alignment wrapText="1"/>
      <protection locked="0"/>
    </xf>
    <xf numFmtId="0" fontId="0" fillId="0" borderId="0" xfId="0" applyFill="1" applyAlignment="1" applyProtection="1">
      <alignment wrapText="1"/>
      <protection locked="0"/>
    </xf>
    <xf numFmtId="0" fontId="6" fillId="0" borderId="0" xfId="0" applyFont="1" applyFill="1" applyAlignment="1" applyProtection="1">
      <alignment wrapText="1"/>
      <protection locked="0"/>
    </xf>
    <xf numFmtId="0" fontId="6" fillId="0" borderId="0" xfId="0" applyFont="1" applyFill="1" applyAlignment="1" applyProtection="1">
      <protection locked="0"/>
    </xf>
    <xf numFmtId="0" fontId="0" fillId="0" borderId="0" xfId="0" applyProtection="1">
      <protection locked="0"/>
    </xf>
    <xf numFmtId="0" fontId="0" fillId="3" borderId="0" xfId="0" applyFill="1" applyAlignment="1" applyProtection="1">
      <alignment wrapText="1"/>
      <protection locked="0"/>
    </xf>
    <xf numFmtId="0" fontId="11" fillId="0" borderId="6" xfId="0" applyFont="1" applyFill="1" applyBorder="1" applyAlignment="1" applyProtection="1">
      <alignment vertical="center"/>
      <protection locked="0"/>
    </xf>
    <xf numFmtId="0" fontId="15" fillId="2" borderId="16" xfId="0" applyFont="1" applyFill="1" applyBorder="1" applyAlignment="1" applyProtection="1">
      <alignment horizontal="left" vertical="center"/>
      <protection locked="0"/>
    </xf>
    <xf numFmtId="0" fontId="39" fillId="0" borderId="6" xfId="0" applyFont="1" applyFill="1" applyBorder="1" applyAlignment="1" applyProtection="1">
      <alignment vertical="center"/>
      <protection locked="0"/>
    </xf>
    <xf numFmtId="0" fontId="0" fillId="3" borderId="0" xfId="0" applyFill="1" applyProtection="1">
      <protection locked="0"/>
    </xf>
    <xf numFmtId="0" fontId="0" fillId="0" borderId="0" xfId="0" applyFill="1" applyProtection="1">
      <protection locked="0"/>
    </xf>
    <xf numFmtId="0" fontId="11" fillId="2" borderId="9" xfId="0" applyFont="1" applyFill="1" applyBorder="1" applyAlignment="1" applyProtection="1">
      <alignment vertical="center"/>
      <protection locked="0"/>
    </xf>
    <xf numFmtId="0" fontId="2" fillId="2" borderId="0" xfId="0" applyFont="1" applyFill="1" applyAlignment="1" applyProtection="1">
      <alignment wrapText="1"/>
      <protection hidden="1"/>
    </xf>
    <xf numFmtId="0" fontId="0" fillId="0" borderId="14" xfId="0" applyBorder="1" applyAlignment="1" applyProtection="1">
      <alignment horizontal="left" vertical="center"/>
      <protection locked="0" hidden="1"/>
    </xf>
    <xf numFmtId="0" fontId="0" fillId="0" borderId="0" xfId="0" applyFill="1"/>
    <xf numFmtId="0" fontId="3" fillId="0" borderId="0" xfId="0" applyFont="1" applyAlignment="1">
      <alignment wrapText="1"/>
    </xf>
    <xf numFmtId="0" fontId="3" fillId="0" borderId="0" xfId="0" applyFont="1"/>
    <xf numFmtId="0" fontId="0" fillId="0" borderId="0" xfId="0" applyFill="1" applyProtection="1">
      <protection hidden="1"/>
    </xf>
    <xf numFmtId="49" fontId="0" fillId="0" borderId="0" xfId="0" applyNumberFormat="1" applyFill="1" applyProtection="1">
      <protection hidden="1"/>
    </xf>
    <xf numFmtId="0" fontId="49" fillId="0" borderId="0" xfId="0" applyFont="1" applyFill="1" applyProtection="1">
      <protection hidden="1"/>
    </xf>
    <xf numFmtId="0" fontId="6" fillId="0" borderId="0" xfId="0" applyFont="1" applyFill="1" applyBorder="1"/>
    <xf numFmtId="0" fontId="0" fillId="0" borderId="0" xfId="0" applyFont="1" applyFill="1" applyBorder="1"/>
    <xf numFmtId="0" fontId="2" fillId="0" borderId="34" xfId="0" applyNumberFormat="1" applyFont="1" applyFill="1" applyBorder="1" applyAlignment="1" applyProtection="1">
      <alignment vertical="center" wrapText="1"/>
      <protection hidden="1"/>
    </xf>
    <xf numFmtId="0" fontId="25" fillId="0" borderId="34" xfId="2" applyFont="1" applyBorder="1" applyAlignment="1" applyProtection="1">
      <alignment horizontal="center"/>
      <protection hidden="1"/>
    </xf>
    <xf numFmtId="0" fontId="3" fillId="0" borderId="35" xfId="0" applyFont="1" applyBorder="1" applyAlignment="1" applyProtection="1">
      <alignment horizontal="center"/>
      <protection hidden="1"/>
    </xf>
    <xf numFmtId="0" fontId="2" fillId="0" borderId="36" xfId="0" applyNumberFormat="1" applyFont="1" applyFill="1" applyBorder="1" applyAlignment="1" applyProtection="1">
      <alignment vertical="center" wrapText="1"/>
      <protection hidden="1"/>
    </xf>
    <xf numFmtId="0" fontId="45" fillId="0" borderId="34" xfId="0" applyNumberFormat="1" applyFont="1" applyFill="1" applyBorder="1" applyAlignment="1" applyProtection="1">
      <alignment vertical="center" wrapText="1"/>
      <protection hidden="1"/>
    </xf>
    <xf numFmtId="0" fontId="3" fillId="4" borderId="34" xfId="0" applyFont="1" applyFill="1" applyBorder="1" applyAlignment="1" applyProtection="1">
      <alignment wrapText="1"/>
      <protection hidden="1"/>
    </xf>
    <xf numFmtId="0" fontId="3" fillId="4" borderId="34" xfId="0" applyFont="1" applyFill="1" applyBorder="1" applyAlignment="1" applyProtection="1">
      <protection hidden="1"/>
    </xf>
    <xf numFmtId="0" fontId="3" fillId="0" borderId="0" xfId="0" applyFont="1" applyFill="1"/>
    <xf numFmtId="0" fontId="3" fillId="0" borderId="0" xfId="0" applyFont="1" applyFill="1" applyAlignment="1">
      <alignment wrapText="1"/>
    </xf>
    <xf numFmtId="0" fontId="3" fillId="0" borderId="0" xfId="0" applyFont="1" applyFill="1" applyProtection="1"/>
    <xf numFmtId="0" fontId="0" fillId="0" borderId="0" xfId="0" applyFill="1" applyProtection="1"/>
    <xf numFmtId="0" fontId="0" fillId="0" borderId="0" xfId="0" applyFill="1" applyAlignment="1" applyProtection="1"/>
    <xf numFmtId="0" fontId="6" fillId="0" borderId="0" xfId="0" applyFont="1" applyFill="1" applyProtection="1"/>
    <xf numFmtId="0" fontId="6" fillId="0" borderId="0" xfId="0" applyFont="1" applyFill="1" applyAlignment="1" applyProtection="1">
      <alignment wrapText="1"/>
    </xf>
    <xf numFmtId="0" fontId="0" fillId="0" borderId="0" xfId="0" applyFill="1" applyAlignment="1" applyProtection="1">
      <alignment vertical="top"/>
    </xf>
    <xf numFmtId="0" fontId="40" fillId="0" borderId="0" xfId="0" applyFont="1" applyFill="1" applyAlignment="1" applyProtection="1">
      <alignment horizontal="center" wrapText="1"/>
    </xf>
    <xf numFmtId="0" fontId="3" fillId="0" borderId="6" xfId="0" applyFont="1" applyFill="1" applyBorder="1" applyAlignment="1" applyProtection="1">
      <alignment wrapText="1"/>
    </xf>
    <xf numFmtId="0" fontId="0" fillId="0" borderId="0" xfId="0" applyFill="1" applyAlignment="1" applyProtection="1">
      <alignment vertical="top" wrapText="1"/>
    </xf>
    <xf numFmtId="0" fontId="3" fillId="0" borderId="6" xfId="0" applyFont="1" applyFill="1" applyBorder="1" applyAlignment="1" applyProtection="1">
      <alignment vertical="top" wrapText="1"/>
    </xf>
    <xf numFmtId="0" fontId="3" fillId="0" borderId="0" xfId="0" applyFont="1" applyFill="1" applyAlignment="1" applyProtection="1">
      <alignment wrapText="1"/>
    </xf>
    <xf numFmtId="0" fontId="2" fillId="0" borderId="0" xfId="0" applyFont="1" applyFill="1" applyAlignment="1" applyProtection="1">
      <alignment wrapText="1"/>
    </xf>
    <xf numFmtId="0" fontId="3" fillId="0" borderId="0" xfId="0" applyFont="1" applyFill="1" applyAlignment="1" applyProtection="1">
      <alignment horizontal="center" wrapText="1"/>
    </xf>
    <xf numFmtId="0" fontId="40" fillId="0" borderId="6" xfId="0" applyFont="1" applyFill="1" applyBorder="1" applyAlignment="1" applyProtection="1">
      <alignment wrapText="1"/>
    </xf>
    <xf numFmtId="0" fontId="44" fillId="0" borderId="0" xfId="0" applyFont="1" applyFill="1" applyBorder="1" applyAlignment="1" applyProtection="1">
      <alignment horizontal="right" wrapText="1"/>
    </xf>
    <xf numFmtId="0" fontId="0" fillId="0" borderId="0" xfId="0" applyNumberFormat="1" applyFill="1" applyAlignment="1" applyProtection="1">
      <alignment horizontal="left" vertical="center"/>
    </xf>
    <xf numFmtId="0" fontId="0" fillId="0" borderId="0" xfId="0" applyNumberFormat="1" applyAlignment="1" applyProtection="1">
      <alignment horizontal="left" vertical="center"/>
    </xf>
    <xf numFmtId="0" fontId="15" fillId="2" borderId="32" xfId="0" applyFont="1" applyFill="1" applyBorder="1" applyAlignment="1" applyProtection="1">
      <alignment horizontal="left" vertical="center"/>
      <protection locked="0"/>
    </xf>
    <xf numFmtId="0" fontId="15" fillId="2" borderId="33" xfId="0" applyFont="1" applyFill="1" applyBorder="1" applyAlignment="1" applyProtection="1">
      <alignment horizontal="left" vertical="center" wrapText="1"/>
      <protection locked="0"/>
    </xf>
    <xf numFmtId="0" fontId="15" fillId="2" borderId="32" xfId="0" applyFont="1" applyFill="1" applyBorder="1" applyAlignment="1" applyProtection="1">
      <alignment horizontal="left" vertical="center" wrapText="1"/>
      <protection locked="0"/>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4" fillId="2" borderId="37" xfId="0" applyFont="1" applyFill="1" applyBorder="1" applyAlignment="1">
      <alignment horizontal="center"/>
    </xf>
    <xf numFmtId="0" fontId="9" fillId="2" borderId="0" xfId="0" applyFont="1" applyFill="1" applyBorder="1" applyAlignment="1">
      <alignment horizontal="center"/>
    </xf>
    <xf numFmtId="0" fontId="34" fillId="2" borderId="0" xfId="0" applyFont="1" applyFill="1" applyBorder="1" applyAlignment="1">
      <alignment horizontal="center" vertical="center" wrapText="1"/>
    </xf>
    <xf numFmtId="0" fontId="34" fillId="2" borderId="38" xfId="0" applyFont="1" applyFill="1" applyBorder="1" applyAlignment="1">
      <alignment horizontal="center" vertical="center" wrapText="1"/>
    </xf>
    <xf numFmtId="0" fontId="32" fillId="2" borderId="12" xfId="6" applyFont="1" applyFill="1" applyBorder="1" applyAlignment="1">
      <alignment horizontal="center" vertical="top" wrapText="1"/>
    </xf>
    <xf numFmtId="0" fontId="32" fillId="2" borderId="13" xfId="6" applyFont="1" applyFill="1" applyBorder="1" applyAlignment="1">
      <alignment horizontal="center" vertical="top" wrapText="1"/>
    </xf>
    <xf numFmtId="0" fontId="32" fillId="2" borderId="11" xfId="6" applyFont="1" applyFill="1" applyBorder="1" applyAlignment="1">
      <alignment horizontal="center" vertical="top" wrapText="1"/>
    </xf>
    <xf numFmtId="0" fontId="32" fillId="2" borderId="12" xfId="6" applyFont="1" applyFill="1" applyBorder="1" applyAlignment="1">
      <alignment horizontal="left" vertical="top" wrapText="1"/>
    </xf>
    <xf numFmtId="0" fontId="32" fillId="2" borderId="13" xfId="6" applyFont="1" applyFill="1" applyBorder="1" applyAlignment="1">
      <alignment horizontal="left" vertical="top" wrapText="1"/>
    </xf>
    <xf numFmtId="0" fontId="32" fillId="2" borderId="11" xfId="6" applyFont="1" applyFill="1" applyBorder="1" applyAlignment="1">
      <alignment horizontal="left" vertical="top" wrapText="1"/>
    </xf>
    <xf numFmtId="164" fontId="32" fillId="2" borderId="12" xfId="6" applyNumberFormat="1" applyFont="1" applyFill="1" applyBorder="1" applyAlignment="1">
      <alignment horizontal="center" vertical="top" wrapText="1"/>
    </xf>
    <xf numFmtId="164" fontId="32" fillId="2" borderId="13" xfId="6" applyNumberFormat="1" applyFont="1" applyFill="1" applyBorder="1" applyAlignment="1">
      <alignment horizontal="center" vertical="top" wrapText="1"/>
    </xf>
    <xf numFmtId="164" fontId="32" fillId="2" borderId="11" xfId="6" applyNumberFormat="1" applyFont="1" applyFill="1" applyBorder="1" applyAlignment="1">
      <alignment horizontal="center" vertical="top" wrapText="1"/>
    </xf>
    <xf numFmtId="0" fontId="32" fillId="0" borderId="12" xfId="6" applyFont="1" applyFill="1" applyBorder="1" applyAlignment="1">
      <alignment horizontal="center" vertical="top" wrapText="1"/>
    </xf>
    <xf numFmtId="0" fontId="32" fillId="0" borderId="13" xfId="6" applyFont="1" applyFill="1" applyBorder="1" applyAlignment="1">
      <alignment horizontal="center" vertical="top" wrapText="1"/>
    </xf>
    <xf numFmtId="0" fontId="32" fillId="0" borderId="11" xfId="6" applyFont="1" applyFill="1" applyBorder="1" applyAlignment="1">
      <alignment horizontal="center" vertical="top" wrapText="1"/>
    </xf>
    <xf numFmtId="164" fontId="32" fillId="0" borderId="12" xfId="6" applyNumberFormat="1" applyFont="1" applyFill="1" applyBorder="1" applyAlignment="1">
      <alignment horizontal="center" vertical="top" wrapText="1"/>
    </xf>
    <xf numFmtId="164" fontId="32" fillId="0" borderId="13" xfId="6" applyNumberFormat="1" applyFont="1" applyFill="1" applyBorder="1" applyAlignment="1">
      <alignment horizontal="center" vertical="top" wrapText="1"/>
    </xf>
    <xf numFmtId="164" fontId="32" fillId="0" borderId="11" xfId="6" applyNumberFormat="1" applyFont="1" applyFill="1" applyBorder="1" applyAlignment="1">
      <alignment horizontal="center" vertical="top" wrapText="1"/>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6" fillId="2" borderId="39" xfId="0" applyFont="1" applyFill="1" applyBorder="1" applyAlignment="1" applyProtection="1">
      <alignment horizontal="center"/>
      <protection hidden="1"/>
    </xf>
    <xf numFmtId="0" fontId="0" fillId="2" borderId="8" xfId="0" applyFill="1" applyBorder="1" applyAlignment="1">
      <alignment horizontal="center"/>
    </xf>
    <xf numFmtId="0" fontId="0" fillId="2" borderId="9" xfId="0" applyFill="1" applyBorder="1" applyAlignment="1">
      <alignment horizontal="center"/>
    </xf>
    <xf numFmtId="0" fontId="15" fillId="2" borderId="33" xfId="0" applyFont="1" applyFill="1" applyBorder="1" applyAlignment="1" applyProtection="1">
      <alignment horizontal="left" vertical="center" wrapText="1"/>
      <protection locked="0"/>
    </xf>
    <xf numFmtId="0" fontId="15" fillId="2" borderId="19" xfId="0" applyFont="1" applyFill="1" applyBorder="1" applyAlignment="1" applyProtection="1">
      <alignment horizontal="left" vertical="center" wrapText="1"/>
      <protection locked="0"/>
    </xf>
    <xf numFmtId="0" fontId="15" fillId="2" borderId="32" xfId="0" applyFont="1" applyFill="1" applyBorder="1" applyAlignment="1" applyProtection="1">
      <alignment horizontal="left" vertical="center" wrapText="1"/>
      <protection locked="0"/>
    </xf>
    <xf numFmtId="165" fontId="14" fillId="2" borderId="33" xfId="0" applyNumberFormat="1" applyFont="1" applyFill="1" applyBorder="1" applyAlignment="1" applyProtection="1">
      <alignment horizontal="center" wrapText="1"/>
      <protection locked="0"/>
    </xf>
    <xf numFmtId="165" fontId="14" fillId="2" borderId="32" xfId="0" applyNumberFormat="1" applyFont="1" applyFill="1" applyBorder="1" applyAlignment="1" applyProtection="1">
      <alignment horizontal="center" wrapText="1"/>
      <protection locked="0"/>
    </xf>
    <xf numFmtId="0" fontId="15" fillId="2" borderId="33" xfId="0" applyFont="1" applyFill="1" applyBorder="1" applyAlignment="1" applyProtection="1">
      <alignment horizontal="left" vertical="center"/>
      <protection locked="0"/>
    </xf>
    <xf numFmtId="0" fontId="15" fillId="2" borderId="32" xfId="0" applyFont="1" applyFill="1" applyBorder="1" applyAlignment="1" applyProtection="1">
      <alignment horizontal="left" vertical="center"/>
      <protection locked="0"/>
    </xf>
    <xf numFmtId="0" fontId="11" fillId="2" borderId="33" xfId="0" applyFont="1" applyFill="1" applyBorder="1" applyAlignment="1" applyProtection="1">
      <alignment horizontal="left" vertical="center" wrapText="1"/>
      <protection locked="0"/>
    </xf>
    <xf numFmtId="0" fontId="11" fillId="2" borderId="19" xfId="0" applyFont="1" applyFill="1" applyBorder="1" applyAlignment="1" applyProtection="1">
      <alignment horizontal="left" vertical="center" wrapText="1"/>
      <protection locked="0"/>
    </xf>
    <xf numFmtId="0" fontId="11" fillId="2" borderId="32" xfId="0" applyFont="1" applyFill="1" applyBorder="1" applyAlignment="1" applyProtection="1">
      <alignment horizontal="left" vertical="center" wrapText="1"/>
      <protection locked="0"/>
    </xf>
    <xf numFmtId="0" fontId="15" fillId="2" borderId="19" xfId="0" applyFont="1" applyFill="1" applyBorder="1" applyAlignment="1" applyProtection="1">
      <alignment horizontal="left" vertical="center"/>
      <protection locked="0"/>
    </xf>
    <xf numFmtId="0" fontId="14" fillId="2" borderId="24" xfId="0" applyFont="1" applyFill="1" applyBorder="1" applyAlignment="1" applyProtection="1">
      <alignment horizontal="center" wrapText="1"/>
      <protection hidden="1"/>
    </xf>
    <xf numFmtId="0" fontId="24" fillId="0" borderId="21" xfId="2" applyFont="1" applyFill="1" applyBorder="1" applyAlignment="1" applyProtection="1">
      <alignment horizontal="center" vertical="center"/>
      <protection hidden="1"/>
    </xf>
    <xf numFmtId="0" fontId="17" fillId="2" borderId="0" xfId="0" applyFont="1" applyFill="1" applyBorder="1" applyAlignment="1" applyProtection="1">
      <alignment horizontal="center" wrapText="1"/>
    </xf>
    <xf numFmtId="0" fontId="27" fillId="2" borderId="24" xfId="2" applyFont="1" applyFill="1" applyBorder="1" applyAlignment="1" applyProtection="1">
      <alignment horizontal="center"/>
      <protection hidden="1"/>
    </xf>
    <xf numFmtId="0" fontId="0" fillId="2" borderId="1" xfId="0" applyFill="1" applyBorder="1" applyAlignment="1" applyProtection="1">
      <alignment horizontal="center" vertical="top" wrapText="1"/>
    </xf>
    <xf numFmtId="0" fontId="0" fillId="2" borderId="2" xfId="0" applyFill="1" applyBorder="1" applyAlignment="1" applyProtection="1">
      <alignment horizontal="center" vertical="top" wrapText="1"/>
    </xf>
    <xf numFmtId="0" fontId="0" fillId="2" borderId="3" xfId="0" applyFill="1" applyBorder="1" applyAlignment="1" applyProtection="1">
      <alignment horizontal="center" vertical="top" wrapText="1"/>
    </xf>
    <xf numFmtId="0" fontId="13" fillId="2" borderId="33" xfId="0" applyFont="1" applyFill="1" applyBorder="1" applyAlignment="1" applyProtection="1">
      <alignment horizontal="center" vertical="center"/>
      <protection hidden="1"/>
    </xf>
    <xf numFmtId="0" fontId="13" fillId="2" borderId="19" xfId="0" applyFont="1" applyFill="1" applyBorder="1" applyAlignment="1" applyProtection="1">
      <alignment horizontal="center" vertical="center"/>
      <protection hidden="1"/>
    </xf>
    <xf numFmtId="0" fontId="13" fillId="2" borderId="32" xfId="0" applyFont="1" applyFill="1" applyBorder="1" applyAlignment="1" applyProtection="1">
      <alignment horizontal="center" vertical="center"/>
      <protection hidden="1"/>
    </xf>
    <xf numFmtId="0" fontId="15" fillId="2" borderId="29" xfId="0" applyFont="1" applyFill="1" applyBorder="1" applyAlignment="1" applyProtection="1">
      <alignment horizontal="left" vertical="center"/>
      <protection locked="0"/>
    </xf>
    <xf numFmtId="0" fontId="15" fillId="2" borderId="24" xfId="0" applyFont="1" applyFill="1" applyBorder="1" applyAlignment="1" applyProtection="1">
      <alignment horizontal="left" vertical="center"/>
      <protection locked="0"/>
    </xf>
    <xf numFmtId="0" fontId="15" fillId="2" borderId="31" xfId="0" applyFont="1" applyFill="1" applyBorder="1" applyAlignment="1" applyProtection="1">
      <alignment horizontal="left" vertical="center"/>
      <protection locked="0"/>
    </xf>
    <xf numFmtId="0" fontId="14" fillId="2" borderId="0" xfId="0" applyFont="1" applyFill="1" applyBorder="1" applyAlignment="1" applyProtection="1">
      <alignment horizontal="center" vertical="center" wrapText="1"/>
      <protection hidden="1"/>
    </xf>
    <xf numFmtId="0" fontId="15" fillId="2" borderId="33" xfId="0" applyFont="1" applyFill="1" applyBorder="1" applyAlignment="1" applyProtection="1">
      <alignment horizontal="left" vertical="center"/>
      <protection locked="0" hidden="1"/>
    </xf>
    <xf numFmtId="0" fontId="15" fillId="2" borderId="19" xfId="0" applyFont="1" applyFill="1" applyBorder="1" applyAlignment="1" applyProtection="1">
      <alignment horizontal="left" vertical="center"/>
      <protection locked="0" hidden="1"/>
    </xf>
    <xf numFmtId="0" fontId="15" fillId="2" borderId="32" xfId="0" applyFont="1" applyFill="1" applyBorder="1" applyAlignment="1" applyProtection="1">
      <alignment horizontal="left" vertical="center"/>
      <protection locked="0" hidden="1"/>
    </xf>
    <xf numFmtId="0" fontId="25" fillId="2" borderId="0" xfId="2" applyFont="1" applyFill="1" applyBorder="1" applyAlignment="1" applyProtection="1">
      <alignment horizontal="center" vertical="center" wrapText="1"/>
      <protection hidden="1"/>
    </xf>
    <xf numFmtId="0" fontId="25" fillId="2" borderId="29" xfId="2" applyFont="1" applyFill="1" applyBorder="1" applyAlignment="1" applyProtection="1">
      <alignment horizontal="left" vertical="center"/>
      <protection hidden="1"/>
    </xf>
    <xf numFmtId="0" fontId="25" fillId="2" borderId="24" xfId="2" applyFont="1" applyFill="1" applyBorder="1" applyAlignment="1" applyProtection="1">
      <alignment horizontal="left" vertical="center"/>
      <protection hidden="1"/>
    </xf>
    <xf numFmtId="0" fontId="25" fillId="2" borderId="31" xfId="2" applyFont="1" applyFill="1" applyBorder="1" applyAlignment="1" applyProtection="1">
      <alignment horizontal="left" vertical="center"/>
      <protection hidden="1"/>
    </xf>
    <xf numFmtId="0" fontId="24" fillId="2" borderId="21" xfId="2" applyFont="1" applyFill="1" applyBorder="1" applyAlignment="1" applyProtection="1">
      <alignment horizontal="center" vertical="center" wrapText="1"/>
      <protection hidden="1"/>
    </xf>
    <xf numFmtId="0" fontId="14" fillId="2" borderId="24" xfId="0" applyFont="1" applyFill="1" applyBorder="1" applyAlignment="1" applyProtection="1">
      <alignment horizontal="center" vertical="top" wrapText="1"/>
      <protection hidden="1"/>
    </xf>
    <xf numFmtId="0" fontId="15" fillId="2" borderId="20" xfId="0" applyFont="1" applyFill="1" applyBorder="1" applyAlignment="1" applyProtection="1">
      <alignment horizontal="left" vertical="center"/>
      <protection locked="0"/>
    </xf>
    <xf numFmtId="0" fontId="15" fillId="2" borderId="21" xfId="0" applyFont="1" applyFill="1" applyBorder="1" applyAlignment="1" applyProtection="1">
      <alignment horizontal="left" vertical="center"/>
      <protection locked="0"/>
    </xf>
    <xf numFmtId="0" fontId="15" fillId="2" borderId="30" xfId="0" applyFont="1" applyFill="1" applyBorder="1" applyAlignment="1" applyProtection="1">
      <alignment horizontal="left" vertical="center"/>
      <protection locked="0"/>
    </xf>
    <xf numFmtId="0" fontId="14" fillId="2" borderId="40" xfId="0" applyFont="1" applyFill="1" applyBorder="1" applyAlignment="1" applyProtection="1">
      <alignment horizontal="right" vertical="center"/>
      <protection hidden="1"/>
    </xf>
    <xf numFmtId="0" fontId="14" fillId="2" borderId="25" xfId="0" applyFont="1" applyFill="1" applyBorder="1" applyAlignment="1" applyProtection="1">
      <alignment horizontal="right" vertical="center"/>
      <protection hidden="1"/>
    </xf>
    <xf numFmtId="0" fontId="25" fillId="0" borderId="33" xfId="2" applyFont="1" applyBorder="1" applyAlignment="1" applyProtection="1">
      <alignment vertical="center"/>
      <protection locked="0"/>
    </xf>
    <xf numFmtId="0" fontId="41" fillId="0" borderId="19" xfId="2" applyFont="1" applyBorder="1" applyAlignment="1" applyProtection="1">
      <alignment vertical="center"/>
      <protection locked="0"/>
    </xf>
    <xf numFmtId="0" fontId="41" fillId="0" borderId="32" xfId="2" applyFont="1" applyBorder="1" applyAlignment="1" applyProtection="1">
      <alignment vertical="center"/>
      <protection locked="0"/>
    </xf>
    <xf numFmtId="0" fontId="17" fillId="2" borderId="7" xfId="0" applyFont="1" applyFill="1" applyBorder="1" applyAlignment="1" applyProtection="1">
      <alignment horizontal="center" vertical="center"/>
      <protection hidden="1"/>
    </xf>
    <xf numFmtId="0" fontId="17" fillId="2" borderId="37" xfId="0" applyFont="1" applyFill="1" applyBorder="1" applyAlignment="1" applyProtection="1">
      <alignment horizontal="center" vertical="center"/>
      <protection hidden="1"/>
    </xf>
    <xf numFmtId="0" fontId="14" fillId="2" borderId="19" xfId="0" applyFont="1" applyFill="1" applyBorder="1" applyAlignment="1" applyProtection="1">
      <alignment horizontal="left" wrapText="1"/>
      <protection hidden="1"/>
    </xf>
    <xf numFmtId="0" fontId="24" fillId="2" borderId="24" xfId="2" applyFont="1" applyFill="1" applyBorder="1" applyAlignment="1" applyProtection="1">
      <alignment horizontal="center" vertical="center" wrapText="1"/>
      <protection hidden="1"/>
    </xf>
    <xf numFmtId="0" fontId="29" fillId="2" borderId="0" xfId="2" applyFont="1" applyFill="1" applyBorder="1" applyAlignment="1" applyProtection="1">
      <alignment horizontal="center" vertical="center" wrapText="1"/>
      <protection hidden="1"/>
    </xf>
    <xf numFmtId="0" fontId="9" fillId="2" borderId="24" xfId="0" applyFont="1" applyFill="1" applyBorder="1" applyAlignment="1" applyProtection="1">
      <alignment horizontal="center" wrapText="1"/>
      <protection hidden="1"/>
    </xf>
    <xf numFmtId="0" fontId="15" fillId="2" borderId="19" xfId="0" applyFont="1" applyFill="1" applyBorder="1" applyAlignment="1" applyProtection="1">
      <alignment horizontal="center" vertical="center"/>
    </xf>
    <xf numFmtId="0" fontId="11" fillId="2" borderId="19" xfId="0" applyFont="1" applyFill="1" applyBorder="1" applyAlignment="1" applyProtection="1">
      <alignment horizontal="left" vertical="center" wrapText="1"/>
    </xf>
    <xf numFmtId="0" fontId="11" fillId="2" borderId="2" xfId="0" applyFont="1" applyFill="1" applyBorder="1" applyAlignment="1" applyProtection="1">
      <alignment horizontal="center" vertical="center" wrapText="1"/>
      <protection hidden="1"/>
    </xf>
    <xf numFmtId="0" fontId="11" fillId="2" borderId="3" xfId="0" applyFont="1" applyFill="1" applyBorder="1" applyAlignment="1" applyProtection="1">
      <alignment horizontal="center" vertical="center" wrapText="1"/>
      <protection hidden="1"/>
    </xf>
    <xf numFmtId="0" fontId="4" fillId="2" borderId="37" xfId="0" applyFont="1" applyFill="1" applyBorder="1" applyAlignment="1" applyProtection="1">
      <alignment horizontal="center" wrapText="1"/>
      <protection locked="0"/>
    </xf>
    <xf numFmtId="0" fontId="31" fillId="2" borderId="41" xfId="0" applyFont="1" applyFill="1" applyBorder="1" applyAlignment="1" applyProtection="1">
      <alignment horizontal="center" vertical="center" wrapText="1"/>
      <protection hidden="1"/>
    </xf>
    <xf numFmtId="0" fontId="31" fillId="2" borderId="0" xfId="0" applyFont="1" applyFill="1" applyBorder="1" applyAlignment="1" applyProtection="1">
      <alignment horizontal="center" vertical="center" wrapText="1"/>
      <protection hidden="1"/>
    </xf>
    <xf numFmtId="0" fontId="46" fillId="2" borderId="41" xfId="2" applyFont="1" applyFill="1" applyBorder="1" applyAlignment="1" applyProtection="1">
      <alignment horizontal="center" vertical="center"/>
      <protection hidden="1"/>
    </xf>
    <xf numFmtId="0" fontId="46" fillId="2" borderId="0" xfId="2" applyFont="1" applyFill="1" applyBorder="1" applyAlignment="1" applyProtection="1">
      <alignment horizontal="center" vertical="center"/>
      <protection hidden="1"/>
    </xf>
    <xf numFmtId="0" fontId="30" fillId="2" borderId="20" xfId="0" applyFont="1" applyFill="1" applyBorder="1" applyAlignment="1" applyProtection="1">
      <alignment horizontal="center" vertical="center" wrapText="1"/>
      <protection hidden="1"/>
    </xf>
    <xf numFmtId="0" fontId="30" fillId="2" borderId="21" xfId="0" applyFont="1" applyFill="1" applyBorder="1" applyAlignment="1" applyProtection="1">
      <alignment horizontal="center" vertical="center" wrapText="1"/>
      <protection hidden="1"/>
    </xf>
    <xf numFmtId="0" fontId="30" fillId="2" borderId="29" xfId="0" applyFont="1" applyFill="1" applyBorder="1" applyAlignment="1" applyProtection="1">
      <alignment horizontal="center" vertical="center" wrapText="1"/>
      <protection hidden="1"/>
    </xf>
    <xf numFmtId="0" fontId="30" fillId="2" borderId="24" xfId="0" applyFont="1" applyFill="1" applyBorder="1" applyAlignment="1" applyProtection="1">
      <alignment horizontal="center" vertical="center" wrapText="1"/>
      <protection hidden="1"/>
    </xf>
    <xf numFmtId="0" fontId="26" fillId="0" borderId="0" xfId="0" applyFont="1" applyAlignment="1" applyProtection="1">
      <alignment horizontal="center" wrapText="1"/>
      <protection hidden="1"/>
    </xf>
    <xf numFmtId="0" fontId="6" fillId="0" borderId="0" xfId="0" applyFont="1" applyAlignment="1" applyProtection="1">
      <alignment horizontal="center" wrapText="1"/>
      <protection hidden="1"/>
    </xf>
    <xf numFmtId="0" fontId="47" fillId="2" borderId="1" xfId="0" applyFont="1" applyFill="1" applyBorder="1" applyAlignment="1" applyProtection="1">
      <alignment horizontal="center" vertical="center" wrapText="1"/>
      <protection hidden="1"/>
    </xf>
    <xf numFmtId="0" fontId="47" fillId="2" borderId="2" xfId="0" applyFont="1" applyFill="1" applyBorder="1" applyAlignment="1" applyProtection="1">
      <alignment horizontal="center" vertical="center" wrapText="1"/>
      <protection hidden="1"/>
    </xf>
    <xf numFmtId="0" fontId="47" fillId="2" borderId="3" xfId="0" applyFont="1" applyFill="1" applyBorder="1" applyAlignment="1" applyProtection="1">
      <alignment horizontal="center" vertical="center" wrapText="1"/>
      <protection hidden="1"/>
    </xf>
    <xf numFmtId="0" fontId="11" fillId="2" borderId="42" xfId="0" applyFont="1" applyFill="1" applyBorder="1" applyAlignment="1" applyProtection="1">
      <alignment horizontal="center" vertical="center" wrapText="1"/>
      <protection hidden="1"/>
    </xf>
    <xf numFmtId="0" fontId="11" fillId="2" borderId="43" xfId="0" applyFont="1" applyFill="1" applyBorder="1" applyAlignment="1" applyProtection="1">
      <alignment horizontal="center" vertical="center" wrapText="1"/>
      <protection hidden="1"/>
    </xf>
    <xf numFmtId="0" fontId="11" fillId="2" borderId="44" xfId="0" applyFont="1" applyFill="1" applyBorder="1" applyAlignment="1" applyProtection="1">
      <alignment horizontal="center" vertical="center" wrapText="1"/>
      <protection hidden="1"/>
    </xf>
    <xf numFmtId="0" fontId="11" fillId="2" borderId="45" xfId="0" applyFont="1" applyFill="1" applyBorder="1" applyAlignment="1" applyProtection="1">
      <alignment horizontal="center" vertical="center" wrapText="1"/>
      <protection hidden="1"/>
    </xf>
    <xf numFmtId="0" fontId="11" fillId="2" borderId="38" xfId="0" applyFont="1" applyFill="1" applyBorder="1" applyAlignment="1" applyProtection="1">
      <alignment horizontal="center" vertical="center" wrapText="1"/>
      <protection hidden="1"/>
    </xf>
    <xf numFmtId="0" fontId="11" fillId="2" borderId="10" xfId="0" applyFont="1" applyFill="1" applyBorder="1" applyAlignment="1" applyProtection="1">
      <alignment horizontal="center" vertical="center" wrapText="1"/>
      <protection hidden="1"/>
    </xf>
    <xf numFmtId="0" fontId="24" fillId="2" borderId="0" xfId="2" applyFont="1" applyFill="1" applyBorder="1" applyAlignment="1" applyProtection="1">
      <alignment horizontal="center" vertical="center" wrapText="1"/>
      <protection hidden="1"/>
    </xf>
    <xf numFmtId="0" fontId="4" fillId="2" borderId="37" xfId="0" applyFont="1" applyFill="1" applyBorder="1" applyAlignment="1" applyProtection="1">
      <alignment horizontal="center" wrapText="1"/>
      <protection hidden="1"/>
    </xf>
  </cellXfs>
  <cellStyles count="8">
    <cellStyle name="Comma [0]" xfId="1" builtinId="6"/>
    <cellStyle name="Hyperlink" xfId="2" builtinId="8"/>
    <cellStyle name="Normal" xfId="0" builtinId="0"/>
    <cellStyle name="Normal 2" xfId="3"/>
    <cellStyle name="Normal 4" xfId="4"/>
    <cellStyle name="Normal 5" xfId="5"/>
    <cellStyle name="Normal_Sheet1" xfId="6"/>
    <cellStyle name="標準 2" xfId="7"/>
  </cellStyles>
  <dxfs count="33">
    <dxf>
      <fill>
        <patternFill>
          <bgColor indexed="10"/>
        </patternFill>
      </fill>
    </dxf>
    <dxf>
      <font>
        <condense val="0"/>
        <extend val="0"/>
        <color auto="1"/>
      </font>
      <fill>
        <patternFill>
          <bgColor indexed="50"/>
        </patternFill>
      </fill>
    </dxf>
    <dxf>
      <font>
        <strike val="0"/>
        <color theme="0" tint="-4.9989318521683403E-2"/>
      </font>
      <fill>
        <patternFill patternType="none">
          <bgColor indexed="65"/>
        </patternFill>
      </fill>
    </dxf>
    <dxf>
      <font>
        <strike val="0"/>
        <color theme="0" tint="-4.9989318521683403E-2"/>
      </font>
      <fill>
        <patternFill>
          <bgColor indexed="9"/>
        </patternFill>
      </fill>
    </dxf>
    <dxf>
      <fill>
        <patternFill>
          <bgColor indexed="10"/>
        </patternFill>
      </fill>
    </dxf>
    <dxf>
      <font>
        <condense val="0"/>
        <extend val="0"/>
        <color auto="1"/>
      </font>
      <fill>
        <patternFill>
          <bgColor indexed="50"/>
        </patternFill>
      </fill>
    </dxf>
    <dxf>
      <font>
        <strike val="0"/>
        <color theme="0" tint="-4.9989318521683403E-2"/>
      </font>
      <fill>
        <patternFill patternType="none">
          <bgColor indexed="65"/>
        </patternFill>
      </fill>
    </dxf>
    <dxf>
      <font>
        <strike val="0"/>
        <color theme="0" tint="-0.14996795556505021"/>
      </font>
      <fill>
        <patternFill>
          <bgColor theme="0"/>
        </patternFill>
      </fill>
    </dxf>
    <dxf>
      <fill>
        <patternFill>
          <bgColor rgb="FFFFFF00"/>
        </patternFill>
      </fill>
    </dxf>
    <dxf>
      <fill>
        <patternFill>
          <bgColor rgb="FFFFFF00"/>
        </patternFill>
      </fill>
    </dxf>
    <dxf>
      <fill>
        <patternFill>
          <bgColor rgb="FFFFFF00"/>
        </patternFill>
      </fill>
    </dxf>
    <dxf>
      <fill>
        <patternFill>
          <bgColor theme="1" tint="0.24994659260841701"/>
        </patternFill>
      </fill>
    </dxf>
    <dxf>
      <fill>
        <patternFill>
          <bgColor rgb="FFFFFF00"/>
        </patternFill>
      </fill>
    </dxf>
    <dxf>
      <fill>
        <patternFill>
          <bgColor rgb="FFFFFF00"/>
        </patternFill>
      </fill>
    </dxf>
    <dxf>
      <fill>
        <patternFill>
          <bgColor indexed="13"/>
        </patternFill>
      </fill>
    </dxf>
    <dxf>
      <fill>
        <patternFill patternType="none">
          <bgColor indexed="65"/>
        </patternFill>
      </fill>
    </dxf>
    <dxf>
      <fill>
        <patternFill>
          <bgColor indexed="13"/>
        </patternFill>
      </fill>
    </dxf>
    <dxf>
      <fill>
        <patternFill>
          <bgColor theme="1" tint="0.24994659260841701"/>
        </patternFill>
      </fill>
    </dxf>
    <dxf>
      <fill>
        <patternFill>
          <bgColor indexed="13"/>
        </patternFill>
      </fill>
    </dxf>
    <dxf>
      <fill>
        <patternFill>
          <bgColor theme="1" tint="0.24994659260841701"/>
        </patternFill>
      </fill>
    </dxf>
    <dxf>
      <fill>
        <patternFill>
          <bgColor indexed="13"/>
        </patternFill>
      </fill>
    </dxf>
    <dxf>
      <fill>
        <patternFill>
          <bgColor theme="1" tint="0.24994659260841701"/>
        </patternFill>
      </fill>
    </dxf>
    <dxf>
      <fill>
        <patternFill>
          <bgColor indexed="13"/>
        </patternFill>
      </fill>
    </dxf>
    <dxf>
      <fill>
        <patternFill>
          <bgColor theme="1" tint="0.24994659260841701"/>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theme="1" tint="0.24994659260841701"/>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619125</xdr:colOff>
      <xdr:row>0</xdr:row>
      <xdr:rowOff>152400</xdr:rowOff>
    </xdr:from>
    <xdr:to>
      <xdr:col>5</xdr:col>
      <xdr:colOff>3514725</xdr:colOff>
      <xdr:row>4</xdr:row>
      <xdr:rowOff>133350</xdr:rowOff>
    </xdr:to>
    <xdr:pic>
      <xdr:nvPicPr>
        <xdr:cNvPr id="4177" name="図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3075" y="152400"/>
          <a:ext cx="2895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219075</xdr:colOff>
      <xdr:row>1</xdr:row>
      <xdr:rowOff>38100</xdr:rowOff>
    </xdr:from>
    <xdr:to>
      <xdr:col>1</xdr:col>
      <xdr:colOff>6105525</xdr:colOff>
      <xdr:row>1</xdr:row>
      <xdr:rowOff>1000125</xdr:rowOff>
    </xdr:to>
    <xdr:pic>
      <xdr:nvPicPr>
        <xdr:cNvPr id="1393" name="図 1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238125"/>
          <a:ext cx="58864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1076325</xdr:colOff>
      <xdr:row>1</xdr:row>
      <xdr:rowOff>190500</xdr:rowOff>
    </xdr:from>
    <xdr:to>
      <xdr:col>7</xdr:col>
      <xdr:colOff>1571625</xdr:colOff>
      <xdr:row>2</xdr:row>
      <xdr:rowOff>590550</xdr:rowOff>
    </xdr:to>
    <xdr:pic>
      <xdr:nvPicPr>
        <xdr:cNvPr id="3176" name="図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6775" y="361950"/>
          <a:ext cx="544830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66675</xdr:colOff>
      <xdr:row>0</xdr:row>
      <xdr:rowOff>304800</xdr:rowOff>
    </xdr:from>
    <xdr:to>
      <xdr:col>2</xdr:col>
      <xdr:colOff>276225</xdr:colOff>
      <xdr:row>2</xdr:row>
      <xdr:rowOff>361950</xdr:rowOff>
    </xdr:to>
    <xdr:pic>
      <xdr:nvPicPr>
        <xdr:cNvPr id="7249" name="図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04800"/>
          <a:ext cx="32480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conflictfreesmelter.org/cfshome.htm" TargetMode="External"/><Relationship Id="rId1" Type="http://schemas.openxmlformats.org/officeDocument/2006/relationships/printerSettings" Target="../printerSettings/printerSettings5.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hyperlink" Target="http://www.conflictfreesmelter.org/"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29"/>
  <sheetViews>
    <sheetView showGridLines="0" workbookViewId="0">
      <selection activeCell="B25" sqref="B25"/>
    </sheetView>
  </sheetViews>
  <sheetFormatPr defaultRowHeight="12.75"/>
  <cols>
    <col min="1" max="1" width="0.875" style="214" customWidth="1"/>
    <col min="2" max="2" width="6.875" style="214" customWidth="1"/>
    <col min="3" max="3" width="8.5" style="214" customWidth="1"/>
    <col min="4" max="4" width="6.125" style="214" customWidth="1"/>
    <col min="5" max="5" width="42.375" style="214" customWidth="1"/>
    <col min="6" max="6" width="53.375" style="214" customWidth="1"/>
    <col min="7" max="7" width="0.875" style="214" customWidth="1"/>
    <col min="8" max="16384" width="9" style="214"/>
  </cols>
  <sheetData>
    <row r="1" spans="1:7" ht="13.5" thickTop="1">
      <c r="A1" s="7"/>
      <c r="B1" s="8"/>
      <c r="C1" s="8"/>
      <c r="D1" s="8"/>
      <c r="E1" s="8"/>
      <c r="F1" s="8"/>
      <c r="G1" s="9"/>
    </row>
    <row r="2" spans="1:7">
      <c r="A2" s="251"/>
      <c r="B2" s="42" t="s">
        <v>996</v>
      </c>
      <c r="C2" s="39"/>
      <c r="D2" s="39"/>
      <c r="E2" s="1"/>
      <c r="F2" s="39"/>
      <c r="G2" s="37"/>
    </row>
    <row r="3" spans="1:7">
      <c r="A3" s="251"/>
      <c r="B3" s="3" t="s">
        <v>953</v>
      </c>
      <c r="C3" s="4"/>
      <c r="D3" s="4"/>
      <c r="E3" s="1"/>
      <c r="F3" s="4"/>
      <c r="G3" s="37"/>
    </row>
    <row r="4" spans="1:7" ht="15.75">
      <c r="A4" s="251"/>
      <c r="B4" s="46" t="s">
        <v>998</v>
      </c>
      <c r="C4" s="5"/>
      <c r="D4" s="5"/>
      <c r="E4" s="1"/>
      <c r="F4" s="5"/>
      <c r="G4" s="37"/>
    </row>
    <row r="5" spans="1:7">
      <c r="A5" s="251"/>
      <c r="B5" s="45" t="s">
        <v>633</v>
      </c>
      <c r="C5" s="2"/>
      <c r="D5" s="2"/>
      <c r="E5" s="1"/>
      <c r="F5" s="2"/>
      <c r="G5" s="37"/>
    </row>
    <row r="6" spans="1:7">
      <c r="A6" s="251"/>
      <c r="B6" s="6"/>
      <c r="C6" s="6"/>
      <c r="D6" s="6"/>
      <c r="E6" s="6"/>
      <c r="F6" s="6"/>
      <c r="G6" s="37"/>
    </row>
    <row r="7" spans="1:7">
      <c r="A7" s="251"/>
      <c r="B7" s="6"/>
      <c r="C7" s="6"/>
      <c r="D7" s="6"/>
      <c r="E7" s="6"/>
      <c r="F7" s="6"/>
      <c r="G7" s="37"/>
    </row>
    <row r="8" spans="1:7">
      <c r="A8" s="251"/>
      <c r="B8" s="6"/>
      <c r="C8" s="6"/>
      <c r="D8" s="6"/>
      <c r="E8" s="6"/>
      <c r="F8" s="6"/>
      <c r="G8" s="37"/>
    </row>
    <row r="9" spans="1:7">
      <c r="A9" s="251"/>
      <c r="B9" s="254" t="s">
        <v>999</v>
      </c>
      <c r="C9" s="254"/>
      <c r="D9" s="254"/>
      <c r="E9" s="254"/>
      <c r="F9" s="254"/>
      <c r="G9" s="37"/>
    </row>
    <row r="10" spans="1:7" ht="27" customHeight="1">
      <c r="A10" s="251"/>
      <c r="B10" s="255" t="s">
        <v>2273</v>
      </c>
      <c r="C10" s="255"/>
      <c r="D10" s="255"/>
      <c r="E10" s="255"/>
      <c r="F10" s="255"/>
      <c r="G10" s="37"/>
    </row>
    <row r="11" spans="1:7" ht="27" customHeight="1">
      <c r="A11" s="251"/>
      <c r="B11" s="256"/>
      <c r="C11" s="256"/>
      <c r="D11" s="256"/>
      <c r="E11" s="256"/>
      <c r="F11" s="256"/>
      <c r="G11" s="37"/>
    </row>
    <row r="12" spans="1:7" ht="16.5">
      <c r="A12" s="251"/>
      <c r="B12" s="51" t="s">
        <v>997</v>
      </c>
      <c r="C12" s="52" t="s">
        <v>1000</v>
      </c>
      <c r="D12" s="53" t="s">
        <v>1001</v>
      </c>
      <c r="E12" s="52" t="s">
        <v>2267</v>
      </c>
      <c r="F12" s="52" t="s">
        <v>2268</v>
      </c>
      <c r="G12" s="37"/>
    </row>
    <row r="13" spans="1:7" ht="33.75">
      <c r="A13" s="251"/>
      <c r="B13" s="43">
        <v>1</v>
      </c>
      <c r="C13" s="41" t="s">
        <v>1073</v>
      </c>
      <c r="D13" s="44" t="s">
        <v>6</v>
      </c>
      <c r="E13" s="48" t="s">
        <v>1002</v>
      </c>
      <c r="F13" s="40"/>
      <c r="G13" s="37"/>
    </row>
    <row r="14" spans="1:7" ht="33.75">
      <c r="A14" s="251"/>
      <c r="B14" s="43">
        <v>2</v>
      </c>
      <c r="C14" s="41" t="s">
        <v>1073</v>
      </c>
      <c r="D14" s="44" t="s">
        <v>1538</v>
      </c>
      <c r="E14" s="48" t="s">
        <v>2318</v>
      </c>
      <c r="F14" s="48" t="s">
        <v>2319</v>
      </c>
      <c r="G14" s="37"/>
    </row>
    <row r="15" spans="1:7" ht="82.5">
      <c r="A15" s="251"/>
      <c r="B15" s="257">
        <v>2.0099999999999998</v>
      </c>
      <c r="C15" s="260" t="s">
        <v>1073</v>
      </c>
      <c r="D15" s="263" t="s">
        <v>2278</v>
      </c>
      <c r="E15" s="49" t="s">
        <v>2269</v>
      </c>
      <c r="F15" s="49" t="s">
        <v>2272</v>
      </c>
      <c r="G15" s="37"/>
    </row>
    <row r="16" spans="1:7" ht="82.5">
      <c r="A16" s="251"/>
      <c r="B16" s="258"/>
      <c r="C16" s="261"/>
      <c r="D16" s="264"/>
      <c r="E16" s="50"/>
      <c r="F16" s="50" t="s">
        <v>2270</v>
      </c>
      <c r="G16" s="37"/>
    </row>
    <row r="17" spans="1:7" ht="57.75">
      <c r="A17" s="251"/>
      <c r="B17" s="259"/>
      <c r="C17" s="262"/>
      <c r="D17" s="265"/>
      <c r="E17" s="47"/>
      <c r="F17" s="47" t="s">
        <v>2271</v>
      </c>
      <c r="G17" s="37"/>
    </row>
    <row r="18" spans="1:7" ht="99">
      <c r="A18" s="251"/>
      <c r="B18" s="257">
        <v>2.02</v>
      </c>
      <c r="C18" s="260" t="s">
        <v>1073</v>
      </c>
      <c r="D18" s="263" t="s">
        <v>2281</v>
      </c>
      <c r="E18" s="49" t="s">
        <v>2275</v>
      </c>
      <c r="F18" s="49" t="s">
        <v>2274</v>
      </c>
      <c r="G18" s="37"/>
    </row>
    <row r="19" spans="1:7" ht="66">
      <c r="A19" s="251"/>
      <c r="B19" s="258"/>
      <c r="C19" s="261"/>
      <c r="D19" s="264"/>
      <c r="E19" s="50" t="s">
        <v>2317</v>
      </c>
      <c r="F19" s="50" t="s">
        <v>2276</v>
      </c>
      <c r="G19" s="37"/>
    </row>
    <row r="20" spans="1:7" ht="82.5">
      <c r="A20" s="251"/>
      <c r="B20" s="258"/>
      <c r="C20" s="261"/>
      <c r="D20" s="264"/>
      <c r="E20" s="50"/>
      <c r="F20" s="50" t="s">
        <v>2280</v>
      </c>
      <c r="G20" s="37"/>
    </row>
    <row r="21" spans="1:7" ht="66">
      <c r="A21" s="251"/>
      <c r="B21" s="259"/>
      <c r="C21" s="262"/>
      <c r="D21" s="265"/>
      <c r="E21" s="47"/>
      <c r="F21" s="47" t="s">
        <v>2277</v>
      </c>
      <c r="G21" s="37"/>
    </row>
    <row r="22" spans="1:7" ht="82.5">
      <c r="A22" s="251"/>
      <c r="B22" s="266">
        <v>2.0299999999999998</v>
      </c>
      <c r="C22" s="266" t="s">
        <v>2876</v>
      </c>
      <c r="D22" s="269" t="s">
        <v>2880</v>
      </c>
      <c r="E22" s="49" t="s">
        <v>2887</v>
      </c>
      <c r="F22" s="49" t="s">
        <v>2949</v>
      </c>
      <c r="G22" s="37"/>
    </row>
    <row r="23" spans="1:7" ht="107.25">
      <c r="A23" s="251"/>
      <c r="B23" s="267"/>
      <c r="C23" s="267"/>
      <c r="D23" s="270"/>
      <c r="E23" s="50"/>
      <c r="F23" s="50" t="s">
        <v>2884</v>
      </c>
      <c r="G23" s="37"/>
    </row>
    <row r="24" spans="1:7" ht="66">
      <c r="A24" s="251"/>
      <c r="B24" s="268"/>
      <c r="C24" s="268"/>
      <c r="D24" s="271"/>
      <c r="E24" s="47"/>
      <c r="F24" s="47" t="s">
        <v>2885</v>
      </c>
      <c r="G24" s="37"/>
    </row>
    <row r="25" spans="1:7" ht="57.75">
      <c r="A25" s="251"/>
      <c r="B25" s="43" t="s">
        <v>2935</v>
      </c>
      <c r="C25" s="41" t="s">
        <v>2936</v>
      </c>
      <c r="D25" s="44" t="s">
        <v>2937</v>
      </c>
      <c r="E25" s="47"/>
      <c r="F25" s="47" t="s">
        <v>2950</v>
      </c>
      <c r="G25" s="37"/>
    </row>
    <row r="26" spans="1:7">
      <c r="A26" s="251"/>
      <c r="B26" s="43"/>
      <c r="C26" s="41"/>
      <c r="D26" s="44"/>
      <c r="E26" s="47"/>
      <c r="F26" s="47"/>
      <c r="G26" s="37"/>
    </row>
    <row r="27" spans="1:7">
      <c r="A27" s="251"/>
      <c r="B27" s="43"/>
      <c r="C27" s="41"/>
      <c r="D27" s="44"/>
      <c r="E27" s="47"/>
      <c r="F27" s="47"/>
      <c r="G27" s="37"/>
    </row>
    <row r="28" spans="1:7" ht="13.5" thickBot="1">
      <c r="A28" s="252"/>
      <c r="B28" s="253" t="s">
        <v>1016</v>
      </c>
      <c r="C28" s="253"/>
      <c r="D28" s="253"/>
      <c r="E28" s="253"/>
      <c r="F28" s="253"/>
      <c r="G28" s="38"/>
    </row>
    <row r="29" spans="1:7" ht="13.5" thickTop="1">
      <c r="A29" s="220"/>
      <c r="B29" s="221"/>
      <c r="C29" s="221"/>
      <c r="D29" s="221"/>
      <c r="E29" s="221"/>
      <c r="F29" s="221"/>
      <c r="G29" s="221"/>
    </row>
  </sheetData>
  <sheetProtection password="C453" sheet="1"/>
  <customSheetViews>
    <customSheetView guid="{81CF54B1-70AB-4A68-BB72-21925B5D4874}" state="hidden">
      <selection activeCell="E26" sqref="E26"/>
      <pageMargins left="0.7" right="0.7" top="0.75" bottom="0.75" header="0.3" footer="0.3"/>
      <pageSetup orientation="portrait" r:id="rId1"/>
    </customSheetView>
  </customSheetViews>
  <mergeCells count="13">
    <mergeCell ref="A2:A28"/>
    <mergeCell ref="B28:F28"/>
    <mergeCell ref="B9:F9"/>
    <mergeCell ref="B10:F11"/>
    <mergeCell ref="B15:B17"/>
    <mergeCell ref="C15:C17"/>
    <mergeCell ref="D15:D17"/>
    <mergeCell ref="B18:B21"/>
    <mergeCell ref="C18:C21"/>
    <mergeCell ref="D18:D21"/>
    <mergeCell ref="B22:B24"/>
    <mergeCell ref="C22:C24"/>
    <mergeCell ref="D22:D24"/>
  </mergeCells>
  <phoneticPr fontId="36"/>
  <pageMargins left="0.70866141732283472" right="0.70866141732283472" top="0.74803149606299213" bottom="0.74803149606299213" header="0.31496062992125984" footer="0.31496062992125984"/>
  <pageSetup scale="56"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O67"/>
  <sheetViews>
    <sheetView showGridLines="0" topLeftCell="A31" zoomScale="70" zoomScaleNormal="70" workbookViewId="0"/>
  </sheetViews>
  <sheetFormatPr defaultRowHeight="12.75"/>
  <cols>
    <col min="1" max="1" width="124.5" customWidth="1"/>
    <col min="2" max="2" width="3" hidden="1" customWidth="1"/>
    <col min="3" max="3" width="8.75" style="214" customWidth="1"/>
  </cols>
  <sheetData>
    <row r="1" spans="1:2" ht="60">
      <c r="A1" s="225" t="str">
        <f>HLOOKUP(SL,LT,MATCH("Instructions"&amp;"A"&amp;ROW(),L!$A:$A,0),0)</f>
        <v>EICC Extractives website: (www.eicc.info/extractives.htm)
training, request template, FAQs, Conflict-Free Smelters (CFS) list</v>
      </c>
      <c r="B1" s="215" t="s">
        <v>2901</v>
      </c>
    </row>
    <row r="2" spans="1:2" ht="30">
      <c r="A2" s="226" t="str">
        <f>HLOOKUP(SL,LT,MATCH("Instructions"&amp;"A"&amp;ROW(),L!$A:$A,0),0)</f>
        <v>Introduction</v>
      </c>
      <c r="B2" s="215" t="s">
        <v>2758</v>
      </c>
    </row>
    <row r="3" spans="1:2" ht="120">
      <c r="A3" s="222" t="str">
        <f>HLOOKUP(SL,LT,MATCH("Instructions"&amp;"A"&amp;ROW(),L!$A:$A,0),0)</f>
        <v>This EICC-GeSI Conflict Minerals Reporting Template (the Template) was created by the Electronic Industry Citizenship Coalition® (EICC®) and the Global e-Sustainability Initiative (GeSI) as a common means for the collection of sourcing information related to “Conflict Minerals”.  Companies in the electronics and all other industries may adopt this Template as an element of their due diligence program to verify the responsible sourcing of materials and to support compliance to new legislation*. This Template is consistent with EICC and GeSI’s related activities including the Conflict Free Smelter (CFS) Program**.</v>
      </c>
      <c r="B3" s="215" t="s">
        <v>2759</v>
      </c>
    </row>
    <row r="4" spans="1:2" ht="150">
      <c r="A4" s="222" t="str">
        <f>HLOOKUP(SL,LT,MATCH("Instructions"&amp;"A"&amp;ROW(),L!$A:$A,0),0)</f>
        <v>* In 2010, the U.S. Dodd-Frank Act was passed concerning “Conflict Minerals” originating from the Democratic Republic of the Congo (DRC) or adjoining countries. The SEC has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(http://www.oecd.org/dataoecd/62/30/46740847.pdf), which guides suppliers to establish policies, due diligence frameworks, and management systems. 
** See information on the Conflict-Free Smelter (CFS) Program (www.conflictfreesmelter.org/) and other information (www.eicc.info/extractives.htm).</v>
      </c>
      <c r="B4" s="215" t="s">
        <v>2765</v>
      </c>
    </row>
    <row r="5" spans="1:2" ht="15">
      <c r="A5" s="227"/>
      <c r="B5" s="215"/>
    </row>
    <row r="6" spans="1:2" ht="30">
      <c r="A6" s="226" t="str">
        <f>HLOOKUP(SL,LT,MATCH("Instructions"&amp;"A"&amp;ROW(),L!$A:$A,0),0)</f>
        <v>Instructions for completing Company Information questions (rows 8 - 18).
Provide comments in ENGLISH only</v>
      </c>
      <c r="B6" s="215" t="s">
        <v>2758</v>
      </c>
    </row>
    <row r="7" spans="1:2" ht="15">
      <c r="A7" s="222" t="str">
        <f>HLOOKUP(SL,LT,MATCH("Instructions"&amp;"A"&amp;ROW(),L!$A:$A,0),0)</f>
        <v xml:space="preserve">     Note:  Entries with (*) are mandatory fields. </v>
      </c>
      <c r="B7" s="215"/>
    </row>
    <row r="8" spans="1:2" ht="15">
      <c r="A8" s="222" t="str">
        <f>HLOOKUP(SL,LT,MATCH("Instructions"&amp;"A"&amp;ROW(),L!$A:$A,0),0)</f>
        <v>1.  Insert your company's Legal Name.  Please do not use abbreviations</v>
      </c>
      <c r="B8" s="215"/>
    </row>
    <row r="9" spans="1:2" ht="60">
      <c r="A9" s="222" t="str">
        <f>HLOOKUP(SL,LT,MATCH("Instructions"&amp;"A"&amp;ROW(),L!$A:$A,0),0)</f>
        <v>2.  Select your company’s Declaration Scope. For Scope selections of “Division” or “Category of Products”, provide additional details describing company division or plant, or specific category of product(s) for which this Template is being completed in the “Description of Scope” field.  For Scope selection of Product(s) a link to the worksheet tab for Product List will be displayed.</v>
      </c>
      <c r="B9" s="215" t="s">
        <v>2757</v>
      </c>
    </row>
    <row r="10" spans="1:2" ht="15">
      <c r="A10" s="222" t="str">
        <f>HLOOKUP(SL,LT,MATCH("Instructions"&amp;"A"&amp;ROW(),L!$A:$A,0),0)</f>
        <v>3.  Insert your company’s unique identifier number or code (DUNS number, VAT number, etc)</v>
      </c>
      <c r="B10" s="215"/>
    </row>
    <row r="11" spans="1:2" ht="15">
      <c r="A11" s="222" t="str">
        <f>HLOOKUP(SL,LT,MATCH("Instructions"&amp;"A"&amp;ROW(),L!$A:$A,0),0)</f>
        <v>4.  Insert your full company address (street, city, state, country, postal code)</v>
      </c>
      <c r="B11" s="215"/>
    </row>
    <row r="12" spans="1:2" ht="30">
      <c r="A12" s="222" t="str">
        <f>HLOOKUP(SL,LT,MATCH("Instructions"&amp;"A"&amp;ROW(),L!$A:$A,0),0)</f>
        <v>5.  Please identify the authorized management representative responsible for the accuracy of the data in this template.</v>
      </c>
      <c r="B12" s="215" t="s">
        <v>2758</v>
      </c>
    </row>
    <row r="13" spans="1:2" ht="15">
      <c r="A13" s="222" t="str">
        <f>HLOOKUP(SL,LT,MATCH("Instructions"&amp;"A"&amp;ROW(),L!$A:$A,0),0)</f>
        <v>7.  Please enter the Date of Completion for this form using the format DD-MMM-YYYY</v>
      </c>
      <c r="B13" s="215"/>
    </row>
    <row r="14" spans="1:2" ht="30">
      <c r="A14" s="222" t="str">
        <f>HLOOKUP(SL,LT,MATCH("Instructions"&amp;"A"&amp;ROW(),L!$A:$A,0),0)</f>
        <v>8.  Save the file name as:  companyname-date.xls (date as YYYY-MM-DD)</v>
      </c>
      <c r="B14" s="215" t="s">
        <v>2758</v>
      </c>
    </row>
    <row r="15" spans="1:2" ht="15">
      <c r="A15" s="227"/>
      <c r="B15" s="215"/>
    </row>
    <row r="16" spans="1:2" ht="30">
      <c r="A16" s="226" t="str">
        <f>HLOOKUP(SL,LT,MATCH("Instructions"&amp;"A"&amp;ROW(),L!$A:$A,0),0)</f>
        <v>Instructions for completing the six Due Diligence Questions (rows 21 - 51).
Provide answers in ENGLISH only</v>
      </c>
      <c r="B16" s="215" t="s">
        <v>2758</v>
      </c>
    </row>
    <row r="17" spans="1:3" ht="45">
      <c r="A17" s="222" t="str">
        <f>HLOOKUP(SL,LT,MATCH("Instructions"&amp;"A"&amp;ROW(),L!$A:$A,0),0)</f>
        <v>These six questions define the usage, origination and sourcing identification for each of the metals. Responses to these questions shall represent the ‘Declaration Scope’ selected in the company information section.</v>
      </c>
      <c r="B17" s="215" t="s">
        <v>2761</v>
      </c>
    </row>
    <row r="18" spans="1:3" ht="30">
      <c r="A18" s="222" t="str">
        <f>HLOOKUP(SL,LT,MATCH("Instructions"&amp;"A"&amp;ROW(),L!$A:$A,0),0)</f>
        <v>For each of the six required questions, provide an answer for each metal using the pull down menu selections.</v>
      </c>
      <c r="B18" s="215" t="s">
        <v>2758</v>
      </c>
    </row>
    <row r="19" spans="1:3" ht="45">
      <c r="A19" s="222" t="str">
        <f>HLOOKUP(SL,LT,MATCH("Instructions"&amp;"A"&amp;ROW(),L!$A:$A,0),0)</f>
        <v>1. If the answer provided for any metal listed is “No”, all remaining fields within this section will be highlighted black, indicating that no further responses are required and your declaration is considered complete.</v>
      </c>
      <c r="B19" s="215" t="s">
        <v>2758</v>
      </c>
    </row>
    <row r="20" spans="1:3" ht="30">
      <c r="A20" s="222" t="str">
        <f>HLOOKUP(SL,LT,MATCH("Instructions"&amp;"A"&amp;ROW(),L!$A:$A,0),0)</f>
        <v>If the answer provided for any metal listed is “Yes”, responses are required for Questions 2 through 6, as indicated by the yellow highlighted fields.</v>
      </c>
      <c r="B20" s="215" t="s">
        <v>2758</v>
      </c>
    </row>
    <row r="21" spans="1:3" ht="15">
      <c r="A21" s="222" t="str">
        <f>HLOOKUP(SL,LT,MATCH("Instructions"&amp;"A"&amp;ROW(),L!$A:$A,0),0)</f>
        <v>2 and 3. For each metal, select the appropriate response regarding its origination.</v>
      </c>
      <c r="B21" s="215"/>
    </row>
    <row r="22" spans="1:3" ht="30">
      <c r="A22" s="222" t="str">
        <f>HLOOKUP(SL,LT,MATCH("Instructions"&amp;"A"&amp;ROW(),L!$A:$A,0),0)</f>
        <v>4. For each metal, select the appropriate response best representing the status of your supplier data collection activities.</v>
      </c>
      <c r="B22" s="215" t="s">
        <v>2758</v>
      </c>
    </row>
    <row r="23" spans="1:3" ht="30">
      <c r="A23" s="222" t="str">
        <f>HLOOKUP(SL,LT,MATCH("Instructions"&amp;"A"&amp;ROW(),L!$A:$A,0),0)</f>
        <v>5. For each metal, select the appropriate response best representing the status of your smelter identification efforts.</v>
      </c>
      <c r="B23" s="215" t="s">
        <v>2758</v>
      </c>
    </row>
    <row r="24" spans="1:3" ht="45">
      <c r="A24" s="222" t="str">
        <f>HLOOKUP(SL,LT,MATCH("Instructions"&amp;"A"&amp;ROW(),L!$A:$A,0),0)</f>
        <v>6. For each metal, select the appropriate response based on a comparison of the smelters in your supply chain to the published CFS Compliant Smelter List.</v>
      </c>
      <c r="B24" s="215" t="s">
        <v>2761</v>
      </c>
    </row>
    <row r="25" spans="1:3" ht="15">
      <c r="A25" s="222" t="str">
        <f>HLOOKUP(SL,LT,MATCH("Instructions"&amp;"A"&amp;ROW(),L!$A:$A,0),0)</f>
        <v>Refer to the link above the comment section for verifying smelter status.</v>
      </c>
      <c r="B25" s="215"/>
    </row>
    <row r="26" spans="1:3" ht="30">
      <c r="A26" s="222" t="str">
        <f>HLOOKUP(SL,LT,MATCH("Instructions"&amp;"A"&amp;ROW(),L!$A:$A,0),0)</f>
        <v>Provide comments in the Comment sections as required to clarify your responses.</v>
      </c>
      <c r="B26" s="215" t="s">
        <v>2758</v>
      </c>
    </row>
    <row r="27" spans="1:3" ht="15">
      <c r="A27" s="227"/>
      <c r="B27" s="215"/>
    </row>
    <row r="28" spans="1:3" ht="30">
      <c r="A28" s="226" t="str">
        <f>HLOOKUP(SL,LT,MATCH("Instructions"&amp;"A"&amp;ROW(),L!$A:$A,0),0)</f>
        <v>Instructions for completing Questions A. – J. (rows 59 - 77).
Provide answers in ENGLISH only</v>
      </c>
      <c r="B28" s="215" t="s">
        <v>2758</v>
      </c>
    </row>
    <row r="29" spans="1:3" ht="135">
      <c r="A29" s="222" t="str">
        <f>HLOOKUP(SL,LT,MATCH("Instructions"&amp;"A"&amp;ROW(),L!$A:$A,0),0)</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J.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29" s="215" t="s">
        <v>2760</v>
      </c>
      <c r="C29"/>
    </row>
    <row r="30" spans="1:3" ht="15">
      <c r="A30" s="222" t="str">
        <f>HLOOKUP(SL,LT,MATCH("Instructions"&amp;"A"&amp;ROW(),L!$A:$A,0),0)</f>
        <v xml:space="preserve">A.  Please answer “Yes” or “No”.  Provide any comments, if necessary. </v>
      </c>
      <c r="B30" s="215"/>
    </row>
    <row r="31" spans="1:3" ht="15">
      <c r="A31" s="222" t="str">
        <f>HLOOKUP(SL,LT,MATCH("Instructions"&amp;"A"&amp;ROW(),L!$A:$A,0),0)</f>
        <v>B.  Please answer “Yes” or “No” If “Yes”, provide the web link in the comments section.</v>
      </c>
      <c r="B31" s="215"/>
    </row>
    <row r="32" spans="1:3" ht="75">
      <c r="A32" s="222" t="str">
        <f>HLOOKUP(SL,LT,MATCH("Instructions"&amp;"A"&amp;ROW(),L!$A:$A,0),0)</f>
        <v>C.  Please answer “Yes” or “No”.  Provide any comments if necessary.  “DRC conflict-free” is defined in the US Dodd-Frank Wall Street Reform and Consumer Protection Act as “products that do not contain conflict minerals that directly or indirectly finance or benefit armed groups in the Democratic Republic of the Congo or an adjoining country”.</v>
      </c>
      <c r="B32" s="215" t="s">
        <v>2763</v>
      </c>
    </row>
    <row r="33" spans="1:2" ht="60">
      <c r="A33" s="222" t="str">
        <f>HLOOKUP(SL,LT,MATCH("Instructions"&amp;"A"&amp;ROW(),L!$A:$A,0),0)</f>
        <v>D.  Please answer “Yes” or “No”.  The Conflict-Free Smelter (CFS) List is a list of mineral smelters and refiners who have been validated to be in compliance with the CFS program.  For the current list and more information about the program please go to www.conflictfreesmelter.org.  Provide any comments, if necessary.</v>
      </c>
      <c r="B33" s="215" t="s">
        <v>2761</v>
      </c>
    </row>
    <row r="34" spans="1:2" ht="90">
      <c r="A34" s="222" t="str">
        <f>HLOOKUP(SL,LT,MATCH("Instructions"&amp;"A"&amp;ROW(),L!$A:$A,0),0)</f>
        <v>E.  Please answer “Yes” or “No”.  Examples of due diligence measures may include: communicating and incorporating into contracts (where possible) your expectations to suppliers on conflict-free mineral supply chain; identifying and assessing risks in the supply chain; designing and implementing a strategy to respond to identified risks; verifying your direct supplier’s compliance to its DRC conflict-free policy, etc.  These due diligence measure examples are consistent with the guidelines included in the internationally recognized OECD Guidance.</v>
      </c>
      <c r="B34" s="215" t="s">
        <v>2762</v>
      </c>
    </row>
    <row r="35" spans="1:2" ht="30">
      <c r="A35" s="222" t="str">
        <f>HLOOKUP(SL,LT,MATCH("Instructions"&amp;"A"&amp;ROW(),L!$A:$A,0),0)</f>
        <v>F. Please answer “Yes” or “No”.  If “No”, please describe what you request your suppliers to complete (e.g., certificate of compliance, custom form, etc.).</v>
      </c>
      <c r="B35" s="215" t="s">
        <v>2758</v>
      </c>
    </row>
    <row r="36" spans="1:2" ht="15">
      <c r="A36" s="222" t="str">
        <f>HLOOKUP(SL,LT,MATCH("Instructions"&amp;"A"&amp;ROW(),L!$A:$A,0),0)</f>
        <v>G.  Please answer “Yes” or “No”.  Provide any comments, if necessary.</v>
      </c>
      <c r="B36" s="215"/>
    </row>
    <row r="37" spans="1:2" ht="137.25" customHeight="1">
      <c r="A37" s="222" t="str">
        <f>HLOOKUP(SL,LT,MATCH("Instructions"&amp;"A"&amp;ROW(),L!$A:$A,0),0)</f>
        <v>H.  Please select the best response which indicates if and how your company verifies the responses provided by your suppliers.  Please refer to the following definitions when responding:
 “3rd party audit” refers to on-site audits of your suppliers conducted by independent third parties.  
 “Documentation review only” refers to a reviewof supplier submitted records and documentation conducted by independent third parties and, or your company personnel.   
 “Internal audit” refers to on-site audits of your suppliers conducted by your company personnel.</v>
      </c>
      <c r="B37" s="215" t="s">
        <v>2759</v>
      </c>
    </row>
    <row r="38" spans="1:2" ht="30">
      <c r="A38" s="222" t="str">
        <f>HLOOKUP(SL,LT,MATCH("Instructions"&amp;"A"&amp;ROW(),L!$A:$A,0),0)</f>
        <v>I.  Please answer “Yes” or “No”.  If “Yes”, please describe how you manage your corrective action process.</v>
      </c>
      <c r="B38" s="215" t="s">
        <v>2758</v>
      </c>
    </row>
    <row r="39" spans="1:2" ht="45">
      <c r="A39" s="222" t="str">
        <f>HLOOKUP(SL,LT,MATCH("Instructions"&amp;"A"&amp;ROW(),L!$A:$A,0),0)</f>
        <v>J.  Please answer “Yes” or “No”.  The SEC conflict minerals disclosure requirements apply to US exchange-traded companies that are subject to the US Securities Exchange Act. For more information please refer to www.sec.gov.</v>
      </c>
      <c r="B39" s="215" t="s">
        <v>2761</v>
      </c>
    </row>
    <row r="40" spans="1:2" ht="15">
      <c r="A40" s="227"/>
      <c r="B40" s="215"/>
    </row>
    <row r="41" spans="1:2" ht="30">
      <c r="A41" s="226" t="str">
        <f>HLOOKUP(SL,LT,MATCH("Instructions"&amp;"A"&amp;ROW(),L!$A:$A,0),0)</f>
        <v>Instructions for completing the Smelter List Tab.
Provide answers in ENGLISH only</v>
      </c>
      <c r="B41" s="215" t="s">
        <v>2758</v>
      </c>
    </row>
    <row r="42" spans="1:2" ht="15">
      <c r="A42" s="222" t="str">
        <f>HLOOKUP(SL,LT,MATCH("Instructions"&amp;"A"&amp;ROW(),L!$A:$A,0),0)</f>
        <v>Note:  Columns with (*) are mandatory fields</v>
      </c>
      <c r="B42" s="215"/>
    </row>
    <row r="43" spans="1:2" ht="60">
      <c r="A43" s="222" t="str">
        <f>HLOOKUP(SL,LT,MATCH("Instructions"&amp;"A"&amp;ROW(),L!$A:$A,0),0)</f>
        <v>This template allows for smelter identification using the Smelter Reference List. Columns B,C,D and E must be completed in order from left to right to utilize the Smelter Reference List feature.
Use a separate line for each metal/smelter/country combination</v>
      </c>
      <c r="B43" s="215" t="s">
        <v>2757</v>
      </c>
    </row>
    <row r="44" spans="1:2" ht="30">
      <c r="A44" s="222" t="str">
        <f>HLOOKUP(SL,LT,MATCH("Instructions"&amp;"A"&amp;ROW(),L!$A:$A,0),0)</f>
        <v>1.  Metal (*)   -   Use the pull down menu to select the metal for which you are entering smelter information.</v>
      </c>
      <c r="B44" s="215" t="s">
        <v>2758</v>
      </c>
    </row>
    <row r="45" spans="1:2" ht="30">
      <c r="A45" s="222" t="str">
        <f>HLOOKUP(SL,LT,MATCH("Instructions"&amp;"A"&amp;ROW(),L!$A:$A,0),0)</f>
        <v>2. Smelter Reference List(*) - Select from dropdown.  This is the list of known smelters as of template release date.  If smelter is not listed select 'Smelter Not Listed'</v>
      </c>
      <c r="B45" s="215" t="s">
        <v>2758</v>
      </c>
    </row>
    <row r="46" spans="1:2" ht="60">
      <c r="A46" s="222" t="str">
        <f>HLOOKUP(SL,LT,MATCH("Instructions"&amp;"A"&amp;ROW(),L!$A:$A,0),0)</f>
        <v>3. Standard Smelter Names (*)- Fill in smelter name if you selected 'Smelter Not Listed' in column 'c'.  This field will auto-populate when a smelter name in selected in column 'c'.</v>
      </c>
      <c r="B46" s="215" t="s">
        <v>2757</v>
      </c>
    </row>
    <row r="47" spans="1:2" ht="75">
      <c r="A47" s="222" t="str">
        <f>HLOOKUP(SL,LT,MATCH("Instructions"&amp;"A"&amp;ROW(),L!$A:$A,0),0)</f>
        <v>4. Smelter Facility Location: Country (*) – This field will auto-populate when a smelter name is selected in column 'c'. If you selected 'Smelter Not Listed' in column 'c', use the pull down menu to select the country location of the smelter facility that processes the minerals that enter your supply chain.  This is the physical location of the smelter where the minerals are being processed.  Do not list the headquarters of the company.  Example: Canada</v>
      </c>
      <c r="B47" s="215" t="s">
        <v>2763</v>
      </c>
    </row>
    <row r="48" spans="1:2" ht="60">
      <c r="A48" s="222" t="str">
        <f>HLOOKUP(SL,LT,MATCH("Instructions"&amp;"A"&amp;ROW(),L!$A:$A,0),0)</f>
        <v>5. Smelter Facility Location: Street Address – Fill in the street address of the smelter facility that processes the minerals that enter your supply chain.  This is the physical location of the smelter where the minerals are being processed.  Do not list the headquarters of the company.  Example: 12 Calgary Street</v>
      </c>
      <c r="B48" s="215" t="s">
        <v>2757</v>
      </c>
    </row>
    <row r="49" spans="1:15" ht="60">
      <c r="A49" s="222" t="str">
        <f>HLOOKUP(SL,LT,MATCH("Instructions"&amp;"A"&amp;ROW(),L!$A:$A,0),0)</f>
        <v>6. Smelter Facility Location: City – Fill in the city location of the smelter facility that processes the minerals that enter your supply chain. This is the physical location of the smelter where the minerals are being processed.  Do not list the headquarters of the company. Example: Montreal</v>
      </c>
      <c r="B49" s="215" t="s">
        <v>2757</v>
      </c>
    </row>
    <row r="50" spans="1:15" ht="60">
      <c r="A50" s="222" t="str">
        <f>HLOOKUP(SL,LT,MATCH("Instructions"&amp;"A"&amp;ROW(),L!$A:$A,0),0)</f>
        <v>7. Smelter Facility Location: State/Province, if applicable – Fill in the state or province location of the smelter facility that processes the minerals that enter your supply chain.  This is the physical location of the smelter where the minerals are being processed.  Do not list the headquarters of the company.  Example: Quebec</v>
      </c>
      <c r="B50" s="215" t="s">
        <v>2757</v>
      </c>
    </row>
    <row r="51" spans="1:15" ht="30">
      <c r="A51" s="222" t="str">
        <f>HLOOKUP(SL,LT,MATCH("Instructions"&amp;"A"&amp;ROW(),L!$A:$A,0),0)</f>
        <v>8. Smelter Facility Contact Name – Fill in the name of the Smelter Facility Contact person who you worked with.</v>
      </c>
      <c r="B51" s="215" t="s">
        <v>2758</v>
      </c>
    </row>
    <row r="52" spans="1:15" ht="45">
      <c r="A52" s="222" t="str">
        <f>HLOOKUP(SL,LT,MATCH("Instructions"&amp;"A"&amp;ROW(),L!$A:$A,0),0)</f>
        <v>9. Smelter Facility Contact Email – Fill in the email address of the Smelter Facility contact person who was identified in step#7.  Example: John.Smith@SmelterXXX.com</v>
      </c>
      <c r="B52" s="215" t="s">
        <v>2761</v>
      </c>
    </row>
    <row r="53" spans="1:15" ht="45">
      <c r="A53" s="222" t="str">
        <f>HLOOKUP(SL,LT,MATCH("Instructions"&amp;"A"&amp;ROW(),L!$A:$A,0),0)</f>
        <v>10. Proposed next steps, if applicable – Provide the actions you will take with the smelter if the facility is not listed on the EICC-GeSI CFS list. Example: request smelter facility to be assessed through the CFS program, remove from preferred supplier list, etc.</v>
      </c>
      <c r="B53" s="215" t="s">
        <v>2761</v>
      </c>
    </row>
    <row r="54" spans="1:15" ht="60">
      <c r="A54" s="222" t="str">
        <f>HLOOKUP(SL,LT,MATCH("Instructions"&amp;"A"&amp;ROW(),L!$A:$A,0),0)</f>
        <v>11. Name of Mine(s) or if recycled or scrap sourced, state “recycled” or “scrap”    -   Provide the name of the mine that extracted the metal noted in column B.  If the metal was provided from “recycled” or “scrap” sources, note which (scrap or recycled) in the field provided. See definitions for “recycled” and “scrap”</v>
      </c>
      <c r="B54" s="215" t="s">
        <v>2757</v>
      </c>
    </row>
    <row r="55" spans="1:15" ht="60">
      <c r="A55" s="222" t="str">
        <f>HLOOKUP(SL,LT,MATCH("Instructions"&amp;"A"&amp;ROW(),L!$A:$A,0),0)</f>
        <v>12. Location (Country) of Mine(s) or if recycled or scrap sourced, state “recycled” or “scrap”   -   In the field provided, identify the country in which the mine is located.  Example: Australia.  If the metal was provided from “recycled” or “scrap” sources, note which (scrap or recycled) in the field provided.  See definitions for “recycled” and “scrap”</v>
      </c>
      <c r="B55" s="215" t="s">
        <v>2757</v>
      </c>
    </row>
    <row r="56" spans="1:15" ht="30">
      <c r="A56" s="222" t="str">
        <f>HLOOKUP(SL,LT,MATCH("Instructions"&amp;"A"&amp;ROW(),L!$A:$A,0),0)</f>
        <v>13. Comments – free form text field to enter any comments concerning the smelter.  Example: smelter is being acquired by Company YYY</v>
      </c>
      <c r="B56" s="215" t="s">
        <v>2758</v>
      </c>
    </row>
    <row r="57" spans="1:15" s="29" customFormat="1" ht="15">
      <c r="A57" s="228"/>
      <c r="B57" s="215"/>
      <c r="C57" s="214"/>
      <c r="D57"/>
      <c r="E57"/>
      <c r="F57"/>
      <c r="G57"/>
      <c r="H57"/>
      <c r="I57"/>
      <c r="J57"/>
      <c r="K57"/>
      <c r="L57"/>
      <c r="M57"/>
      <c r="N57"/>
      <c r="O57"/>
    </row>
    <row r="58" spans="1:15" ht="30">
      <c r="A58" s="226" t="str">
        <f>HLOOKUP(SL,LT,MATCH("Instructions"&amp;"A"&amp;ROW(),L!$A:$A,0),0)</f>
        <v>TERMS AND CONDITIONS</v>
      </c>
      <c r="B58" s="215" t="s">
        <v>2758</v>
      </c>
    </row>
    <row r="59" spans="1:15" ht="165">
      <c r="A59" s="222" t="str">
        <f>HLOOKUP(SL,LT,MATCH("Instructions"&amp;"A"&amp;ROW(),L!$A:$A,0),0)</f>
        <v>The Conflict-Free Smelter Program (“Program”) Compliant Smelter List (the "List") and Program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Electronic Industry Citizenship Coalition, Incorporated, a Delaware non-stock corporation ("EICC"), or of the Global e-Sustainability Initiative, a Belgian international not-for-profit association ("GeSI").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59" s="215" t="s">
        <v>2764</v>
      </c>
    </row>
    <row r="60" spans="1:15" ht="90">
      <c r="A60" s="222" t="str">
        <f>HLOOKUP(SL,LT,MATCH("Instructions"&amp;"A"&amp;ROW(),L!$A:$A,0),0)</f>
        <v xml:space="preserve">Neither EICC nor GeSI makes any representations or warranties with respect to the List or any Tool. The List and Tools are provided on an "AS IS" and on an "AS AVAILABLE" basis. EICC and GeSI hereby disclaim all warranties of any nature, express, implied or otherwise, or arising from trade or custom, including, without limitation, any implied warranties of merchantability, non-infringement, quality, title, fitness for a particular purpose, completeness or accuracy. </v>
      </c>
      <c r="B60" s="215" t="s">
        <v>2762</v>
      </c>
    </row>
    <row r="61" spans="1:15" ht="75">
      <c r="A61" s="222" t="str">
        <f>HLOOKUP(SL,LT,MATCH("Instructions"&amp;"A"&amp;ROW(),L!$A:$A,0),0)</f>
        <v xml:space="preserve">To the fullest extent permitted by applicable laws, EICC and GeSI renounce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61" s="215" t="s">
        <v>2763</v>
      </c>
    </row>
    <row r="62" spans="1:15" ht="165">
      <c r="A62" s="222" t="str">
        <f>HLOOKUP(SL,LT,MATCH("Instructions"&amp;"A"&amp;ROW(),L!$A:$A,0),0)</f>
        <v>In consideration for access and use of the List and/or any Tool, THE USER hereby agrees to and does (a) release and forever discharge EICC and GeSI,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EICC and/or GeSI, as well as their respective officers, directors, agents, employees, volunteers, representatives, contractors, successors, and assigns, resulting from or arising out of the List or any Tool or use thereof, and agrees to (b) indemnify, defend and hold harmless EICC and GeSI,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62" s="215" t="s">
        <v>2764</v>
      </c>
    </row>
    <row r="63" spans="1:15" ht="60">
      <c r="A63" s="222" t="str">
        <f>HLOOKUP(SL,LT,MATCH("Instructions"&amp;"A"&amp;ROW(),L!$A:$A,0),0)</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63" s="215" t="s">
        <v>2757</v>
      </c>
    </row>
    <row r="64" spans="1:15" ht="30">
      <c r="A64" s="222" t="str">
        <f>HLOOKUP(SL,LT,MATCH("Instructions"&amp;"A"&amp;ROW(),L!$A:$A,0),0)</f>
        <v xml:space="preserve">By accessing and using the List or any Tool, and in consideration thereof, the User agrees to the foregoing. </v>
      </c>
      <c r="B64" s="215" t="s">
        <v>2758</v>
      </c>
    </row>
    <row r="65" spans="1:2" ht="30">
      <c r="A65" s="222" t="str">
        <f>HLOOKUP(SL,LT,MATCH("Instructions"&amp;"A"&amp;ROW(),L!$A:$A,0),0)</f>
        <v>© 2011 Electronic Industry Citizenship Coalition, Incorporated and Global e-Sustainability Initiative. All rights reserved.</v>
      </c>
      <c r="B65" s="215" t="s">
        <v>2900</v>
      </c>
    </row>
    <row r="66" spans="1:2" ht="15">
      <c r="A66" s="223" t="s">
        <v>626</v>
      </c>
      <c r="B66" s="216"/>
    </row>
    <row r="67" spans="1:2" ht="15">
      <c r="A67" s="224" t="s">
        <v>2943</v>
      </c>
      <c r="B67" s="216"/>
    </row>
  </sheetData>
  <sheetProtection password="C453" sheet="1" formatColumns="0" formatRows="0"/>
  <customSheetViews>
    <customSheetView guid="{81CF54B1-70AB-4A68-BB72-21925B5D4874}" hiddenColumns="1">
      <selection activeCell="C3" sqref="C3:G3"/>
      <pageMargins left="0.7" right="0.7" top="0.75" bottom="0.75" header="0.3" footer="0.3"/>
    </customSheetView>
  </customSheetViews>
  <phoneticPr fontId="36"/>
  <hyperlinks>
    <hyperlink ref="A66" location="Declaration!A1" display="Return to declaration tab"/>
  </hyperlinks>
  <printOptions gridLines="1"/>
  <pageMargins left="0.70866141732283472" right="0.70866141732283472" top="0.74803149606299213" bottom="0.74803149606299213" header="0.31496062992125984" footer="0.31496062992125984"/>
  <pageSetup fitToHeight="3" orientation="portrait" r:id="rId1"/>
  <headerFooter>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25"/>
  <sheetViews>
    <sheetView showGridLines="0" zoomScale="60" zoomScaleNormal="60" workbookViewId="0">
      <pane ySplit="2" topLeftCell="A3" activePane="bottomLeft" state="frozen"/>
      <selection pane="bottomLeft" activeCell="B3" sqref="B3"/>
    </sheetView>
  </sheetViews>
  <sheetFormatPr defaultColWidth="8.75" defaultRowHeight="12.75"/>
  <cols>
    <col min="1" max="1" width="1.625" style="214" customWidth="1"/>
    <col min="2" max="2" width="35.5" style="214" customWidth="1"/>
    <col min="3" max="3" width="105.5" style="214" customWidth="1"/>
    <col min="4" max="5" width="1.625" style="214" customWidth="1"/>
    <col min="6" max="6" width="4.5" style="214" customWidth="1"/>
    <col min="7" max="7" width="4.875" style="214" customWidth="1"/>
    <col min="8" max="16384" width="8.75" style="214"/>
  </cols>
  <sheetData>
    <row r="1" spans="1:5" ht="13.5" thickTop="1">
      <c r="A1" s="272"/>
      <c r="B1" s="273"/>
      <c r="C1" s="273"/>
      <c r="D1" s="274"/>
    </row>
    <row r="2" spans="1:5" ht="15">
      <c r="A2" s="134"/>
      <c r="B2" s="117" t="str">
        <f>HLOOKUP(SL,LT,MATCH("Definitions"&amp;"B"&amp;ROW(),L!$A:$A,0),0)</f>
        <v>ITEM</v>
      </c>
      <c r="C2" s="117" t="str">
        <f>HLOOKUP(SL,LT,MATCH("Definitions"&amp;"C"&amp;ROW(),L!$A:$A,0),0)</f>
        <v>DEFINITION</v>
      </c>
      <c r="D2" s="276"/>
      <c r="E2" s="229"/>
    </row>
    <row r="3" spans="1:5" ht="45">
      <c r="A3" s="134"/>
      <c r="B3" s="117" t="str">
        <f>HLOOKUP(SL,LT,MATCH("Definitions"&amp;"B"&amp;ROW(),L!$A:$A,0),0)</f>
        <v>Adjoining Country</v>
      </c>
      <c r="C3" s="117" t="str">
        <f>HLOOKUP(SL,LT,MATCH("Definitions"&amp;"C"&amp;ROW(),L!$A:$A,0),0)</f>
        <v>A country that shares an internationally recognized border with the Democratic Republic of Congo is considered an “adjoining country”.</v>
      </c>
      <c r="D3" s="276"/>
      <c r="E3" s="230" t="s">
        <v>2766</v>
      </c>
    </row>
    <row r="4" spans="1:5" ht="60">
      <c r="A4" s="134"/>
      <c r="B4" s="117" t="str">
        <f>HLOOKUP(SL,LT,MATCH("Definitions"&amp;"B"&amp;ROW(),L!$A:$A,0),0)</f>
        <v>CFS Compliant Smelter List</v>
      </c>
      <c r="C4" s="117" t="str">
        <f>HLOOKUP(SL,LT,MATCH("Definitions"&amp;"C"&amp;ROW(),L!$A:$A,0),0)</f>
        <v>Conflict-Free Smelter Program Compliant Smelter List is a list of smelters which have been independently audited and determined to be compliant to a CFS protocol. The list and protocols can be found here: (http://www.conflictfreesmelter.org/)</v>
      </c>
      <c r="D4" s="276"/>
      <c r="E4" s="230" t="s">
        <v>2767</v>
      </c>
    </row>
    <row r="5" spans="1:5" ht="60">
      <c r="A5" s="134"/>
      <c r="B5" s="117" t="str">
        <f>HLOOKUP(SL,LT,MATCH("Definitions"&amp;"B"&amp;ROW(),L!$A:$A,0),0)</f>
        <v>CFS Program</v>
      </c>
      <c r="C5" s="117" t="str">
        <f>HLOOKUP(SL,LT,MATCH("Definitions"&amp;"C"&amp;ROW(),L!$A:$A,0),0)</f>
        <v>The Conflict-Free Smelter (CFS) Program is a program developed by EICC and GeSI to enhance company capability to verify the responsible sourcing of metals. Further details of the CFS Program can be found here: (http://www.conflictfreesmelter.org/)</v>
      </c>
      <c r="D5" s="276"/>
      <c r="E5" s="230" t="s">
        <v>2767</v>
      </c>
    </row>
    <row r="6" spans="1:5" ht="135">
      <c r="A6" s="134"/>
      <c r="B6" s="117" t="str">
        <f>HLOOKUP(SL,LT,MATCH("Definitions"&amp;"B"&amp;ROW(),L!$A:$A,0),0)</f>
        <v>Conflict Mineral</v>
      </c>
      <c r="C6" s="117" t="str">
        <f>HLOOKUP(SL,LT,MATCH("Definitions"&amp;"C"&amp;ROW(),L!$A:$A,0),0)</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276"/>
      <c r="E6" s="230" t="s">
        <v>2771</v>
      </c>
    </row>
    <row r="7" spans="1:5" ht="60">
      <c r="A7" s="134"/>
      <c r="B7" s="117" t="str">
        <f>HLOOKUP(SL,LT,MATCH("Definitions"&amp;"B"&amp;ROW(),L!$A:$A,0),0)</f>
        <v>Declaration Scope</v>
      </c>
      <c r="C7" s="117" t="str">
        <f>HLOOKUP(SL,LT,MATCH("Definitions"&amp;"C"&amp;ROW(),L!$A:$A,0),0)</f>
        <v>For purposes of this template, the Scope describes the applicability of the information provided by the reporting company.  The scope may encompass the entirety of a company’s services and/or products, or at a company’s discretion, the template may be used to address the company’s specific Division, Category of Products, or Product(s).</v>
      </c>
      <c r="D7" s="276"/>
      <c r="E7" s="230" t="s">
        <v>2767</v>
      </c>
    </row>
    <row r="8" spans="1:5" ht="45">
      <c r="A8" s="134"/>
      <c r="B8" s="117" t="str">
        <f>HLOOKUP(SL,LT,MATCH("Definitions"&amp;"B"&amp;ROW(),L!$A:$A,0),0)</f>
        <v>Division</v>
      </c>
      <c r="C8" s="117" t="str">
        <f>HLOOKUP(SL,LT,MATCH("Definitions"&amp;"C"&amp;ROW(),L!$A:$A,0),0)</f>
        <v>A division is a defined unit of a business which performs a specific service or produces a specific category of products.</v>
      </c>
      <c r="D8" s="276"/>
      <c r="E8" s="230" t="s">
        <v>2766</v>
      </c>
    </row>
    <row r="9" spans="1:5" ht="45">
      <c r="A9" s="134"/>
      <c r="B9" s="117" t="str">
        <f>HLOOKUP(SL,LT,MATCH("Definitions"&amp;"B"&amp;ROW(),L!$A:$A,0),0)</f>
        <v>Dodd-Frank</v>
      </c>
      <c r="C9" s="117" t="str">
        <f>HLOOKUP(SL,LT,MATCH("Definitions"&amp;"C"&amp;ROW(),L!$A:$A,0),0)</f>
        <v>2010 United States legislation, Dodd-Frank Wall Street Reform and Consumer Protection Act, Section 1502 (“Dodd-Frank”) (http://www.sec.gov/about/laws/wallstreetreform-cpa.pdf)</v>
      </c>
      <c r="D9" s="276"/>
      <c r="E9" s="230" t="s">
        <v>2766</v>
      </c>
    </row>
    <row r="10" spans="1:5" ht="45">
      <c r="A10" s="134"/>
      <c r="B10" s="117" t="str">
        <f>HLOOKUP(SL,LT,MATCH("Definitions"&amp;"B"&amp;ROW(),L!$A:$A,0),0)</f>
        <v>DRC</v>
      </c>
      <c r="C10" s="117" t="str">
        <f>HLOOKUP(SL,LT,MATCH("Definitions"&amp;"C"&amp;ROW(),L!$A:$A,0),0)</f>
        <v>Democratic Republic of Congo</v>
      </c>
      <c r="D10" s="276"/>
      <c r="E10" s="230" t="s">
        <v>2766</v>
      </c>
    </row>
    <row r="11" spans="1:5" ht="75">
      <c r="A11" s="134"/>
      <c r="B11" s="117" t="str">
        <f>HLOOKUP(SL,LT,MATCH("Definitions"&amp;"B"&amp;ROW(),L!$A:$A,0),0)</f>
        <v>DRC Conflict-Free</v>
      </c>
      <c r="C11" s="117" t="str">
        <f>HLOOKUP(SL,LT,MATCH("Definitions"&amp;"C"&amp;ROW(),L!$A:$A,0),0)</f>
        <v>Is defined to mean the 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276"/>
      <c r="E11" s="230" t="s">
        <v>2768</v>
      </c>
    </row>
    <row r="12" spans="1:5" ht="45">
      <c r="A12" s="134"/>
      <c r="B12" s="117" t="str">
        <f>HLOOKUP(SL,LT,MATCH("Definitions"&amp;"B"&amp;ROW(),L!$A:$A,0),0)</f>
        <v>EICC</v>
      </c>
      <c r="C12" s="117" t="str">
        <f>HLOOKUP(SL,LT,MATCH("Definitions"&amp;"C"&amp;ROW(),L!$A:$A,0),0)</f>
        <v>Electronics Industry Citizenship Coalition (www.eicc.info)</v>
      </c>
      <c r="D12" s="276"/>
      <c r="E12" s="230" t="s">
        <v>2766</v>
      </c>
    </row>
    <row r="13" spans="1:5" ht="45">
      <c r="A13" s="134"/>
      <c r="B13" s="117" t="str">
        <f>HLOOKUP(SL,LT,MATCH("Definitions"&amp;"B"&amp;ROW(),L!$A:$A,0),0)</f>
        <v xml:space="preserve">GeSI </v>
      </c>
      <c r="C13" s="117" t="str">
        <f>HLOOKUP(SL,LT,MATCH("Definitions"&amp;"C"&amp;ROW(),L!$A:$A,0),0)</f>
        <v>Global e-Sustainability Initiative (www.gesi.org)</v>
      </c>
      <c r="D13" s="276"/>
      <c r="E13" s="230" t="s">
        <v>2766</v>
      </c>
    </row>
    <row r="14" spans="1:5" ht="45">
      <c r="A14" s="134"/>
      <c r="B14" s="117" t="str">
        <f>HLOOKUP(SL,LT,MATCH("Definitions"&amp;"B"&amp;ROW(),L!$A:$A,0),0)</f>
        <v>Gold Refiner (smelter)</v>
      </c>
      <c r="C14" s="117" t="str">
        <f>HLOOKUP(SL,LT,MATCH("Definitions"&amp;"C"&amp;ROW(),L!$A:$A,0),0)</f>
        <v>A gold refiner is a metallurgical operation that produces fine gold with a concentration of 99.5% or higher from gold and gold-bearing materials with lower concentrations.</v>
      </c>
      <c r="D14" s="276"/>
      <c r="E14" s="230" t="s">
        <v>2766</v>
      </c>
    </row>
    <row r="15" spans="1:5" ht="45">
      <c r="A15" s="134"/>
      <c r="B15" s="117" t="str">
        <f>HLOOKUP(SL,LT,MATCH("Definitions"&amp;"B"&amp;ROW(),L!$A:$A,0),0)</f>
        <v>OECD</v>
      </c>
      <c r="C15" s="117" t="str">
        <f>HLOOKUP(SL,LT,MATCH("Definitions"&amp;"C"&amp;ROW(),L!$A:$A,0),0)</f>
        <v>Organization for Economic Co-operation and Development</v>
      </c>
      <c r="D15" s="276"/>
      <c r="E15" s="230" t="s">
        <v>2766</v>
      </c>
    </row>
    <row r="16" spans="1:5" ht="45">
      <c r="A16" s="134"/>
      <c r="B16" s="117" t="str">
        <f>HLOOKUP(SL,LT,MATCH("Definitions"&amp;"B"&amp;ROW(),L!$A:$A,0),0)</f>
        <v>Product</v>
      </c>
      <c r="C16" s="117" t="str">
        <f>HLOOKUP(SL,LT,MATCH("Definitions"&amp;"C"&amp;ROW(),L!$A:$A,0),0)</f>
        <v>A company’s Product or Finished good is a material or item which has completed the final stage of manufacturing and/or processing and is available for distribution or sale to customers.</v>
      </c>
      <c r="D16" s="276"/>
      <c r="E16" s="230" t="s">
        <v>2766</v>
      </c>
    </row>
    <row r="17" spans="1:5" ht="45">
      <c r="A17" s="134"/>
      <c r="B17" s="117" t="str">
        <f>HLOOKUP(SL,LT,MATCH("Definitions"&amp;"B"&amp;ROW(),L!$A:$A,0),0)</f>
        <v>Product Category</v>
      </c>
      <c r="C17" s="117" t="str">
        <f>HLOOKUP(SL,LT,MATCH("Definitions"&amp;"C"&amp;ROW(),L!$A:$A,0),0)</f>
        <v>A group of products which can be described by an industry recognized generic term (ex. capacitors).</v>
      </c>
      <c r="D17" s="276"/>
      <c r="E17" s="230" t="s">
        <v>2766</v>
      </c>
    </row>
    <row r="18" spans="1:5" ht="75">
      <c r="A18" s="134"/>
      <c r="B18" s="117" t="str">
        <f>HLOOKUP(SL,LT,MATCH("Definitions"&amp;"B"&amp;ROW(),L!$A:$A,0),0)</f>
        <v>Recycled and Scrap Materials</v>
      </c>
      <c r="C18" s="117" t="str">
        <f>HLOOKUP(SL,LT,MATCH("Definitions"&amp;"C"&amp;ROW(),L!$A:$A,0),0)</f>
        <v>Conflict Minerals are considered "recycled" that are reclaimed end-user or post-consumer products, but not considered "recycled" are minerals that are partially processed, or a byproduct from another ore. For full definition see SEC Rules (http://www.sec.gov/rules/final/2012/34-67716.pdf).</v>
      </c>
      <c r="D18" s="276"/>
      <c r="E18" s="230" t="s">
        <v>2768</v>
      </c>
    </row>
    <row r="19" spans="1:5" ht="45">
      <c r="A19" s="134"/>
      <c r="B19" s="117" t="str">
        <f>HLOOKUP(SL,LT,MATCH("Definitions"&amp;"B"&amp;ROW(),L!$A:$A,0),0)</f>
        <v>SEC</v>
      </c>
      <c r="C19" s="117" t="str">
        <f>HLOOKUP(SL,LT,MATCH("Definitions"&amp;"C"&amp;ROW(),L!$A:$A,0),0)</f>
        <v>Security Exchange Commision (www.sec.gov)</v>
      </c>
      <c r="D19" s="276"/>
      <c r="E19" s="230" t="s">
        <v>2766</v>
      </c>
    </row>
    <row r="20" spans="1:5" ht="60">
      <c r="A20" s="134"/>
      <c r="B20" s="117" t="str">
        <f>HLOOKUP(SL,LT,MATCH("Definitions"&amp;"B"&amp;ROW(),L!$A:$A,0),0)</f>
        <v>Smelter</v>
      </c>
      <c r="C20" s="117" t="str">
        <f>HLOOKUP(SL,LT,MATCH("Definitions"&amp;"C"&amp;ROW(),L!$A:$A,0),0)</f>
        <v>A smelter is a company that procures and processes mineral ore, slag and / or recycled materials and scrap into refined metal or metal containing intermediate products.  The output can be pure (99.5% or greater) metals, powders, ingots, bars, grains, oxides or salts.</v>
      </c>
      <c r="D20" s="276"/>
      <c r="E20" s="230" t="s">
        <v>2767</v>
      </c>
    </row>
    <row r="21" spans="1:5" ht="75">
      <c r="A21" s="134"/>
      <c r="B21" s="117" t="str">
        <f>HLOOKUP(SL,LT,MATCH("Definitions"&amp;"B"&amp;ROW(),L!$A:$A,0),0)</f>
        <v>Tantalum Smelter</v>
      </c>
      <c r="C21" s="117" t="str">
        <f>HLOOKUP(SL,LT,MATCH("Definitions"&amp;"C"&amp;ROW(),L!$A:$A,0),0)</f>
        <v>A tantalum smelter is a company which converts tantalum (Ta) containing ores, slags, powder or scrap into Ta containing products (such as Ta powders, Ta components, Ta oxides, alloys, wires, sintered bar or similar final products) or intermediate products (such as KTaF(also known as KSalt), Ta hydroxides and Ta unrefined powders, synthetic ores and other Ta digestion materials).</v>
      </c>
      <c r="D21" s="276"/>
      <c r="E21" s="230" t="s">
        <v>2768</v>
      </c>
    </row>
    <row r="22" spans="1:5" ht="105">
      <c r="A22" s="134"/>
      <c r="B22" s="117" t="str">
        <f>HLOOKUP(SL,LT,MATCH("Definitions"&amp;"B"&amp;ROW(),L!$A:$A,0),0)</f>
        <v>Tin Smelter</v>
      </c>
      <c r="C22" s="117" t="str">
        <f>HLOOKUP(SL,LT,MATCH("Definitions"&amp;"C"&amp;ROW(),L!$A:$A,0),0)</f>
        <v>A tin smelter is referred to as companies treating tin containing ore concentrates in order to produce crude or fully refined tin (≥99.85% pure). Secondary smelters are companies which treat secondary materials for the production of crude or fully refined tin. Refiners are companies that treat crude tin or suitable secondary materials to produce fully refined tin. Tin smelters may be one of, or a combination of the above.</v>
      </c>
      <c r="D22" s="276"/>
      <c r="E22" s="230" t="s">
        <v>2769</v>
      </c>
    </row>
    <row r="23" spans="1:5" ht="90">
      <c r="A23" s="134"/>
      <c r="B23" s="117" t="str">
        <f>HLOOKUP(SL,LT,MATCH("Definitions"&amp;"B"&amp;ROW(),L!$A:$A,0),0)</f>
        <v>Tungsten Smelter</v>
      </c>
      <c r="C23" s="117" t="str">
        <f>HLOOKUP(SL,LT,MATCH("Definitions"&amp;"C"&amp;ROW(),L!$A:$A,0),0)</f>
        <v xml:space="preserve">A tungsten (W) refiner is defined as a company converting W ore (wolframite and scheelite), W concentrates, or W-bearing secondary material for conversion to tungsten containing intermediates such as Ammonium Para-Tungstate (APT), Ammonium Meta-Tungstate (AMT), ferrotungsten, and tungsten oxides.  APT production is the typical identifying capability of a tungsten smelter.  </v>
      </c>
      <c r="D23" s="276"/>
      <c r="E23" s="230" t="s">
        <v>2770</v>
      </c>
    </row>
    <row r="24" spans="1:5" ht="13.5" thickBot="1">
      <c r="A24" s="135"/>
      <c r="B24" s="275" t="str">
        <f>HLOOKUP(SL,LT,MATCH("Definitions"&amp;"B"&amp;ROW(),L!$A:$A,0),0)</f>
        <v>© 2011 Electronic Industry Citizenship Coalition, Incorporated and Global e-Sustainability Initiative. All rights reserved.</v>
      </c>
      <c r="C24" s="275"/>
      <c r="D24" s="277"/>
    </row>
    <row r="25" spans="1:5" ht="13.5" thickTop="1"/>
  </sheetData>
  <sheetProtection password="C453" sheet="1" formatColumns="0" formatRows="0"/>
  <customSheetViews>
    <customSheetView guid="{81CF54B1-70AB-4A68-BB72-21925B5D4874}" hiddenColumns="1">
      <selection activeCell="F3" sqref="F3:J3"/>
      <pageMargins left="0.7" right="0.7" top="0.75" bottom="0.75" header="0.3" footer="0.3"/>
    </customSheetView>
  </customSheetViews>
  <mergeCells count="3">
    <mergeCell ref="A1:D1"/>
    <mergeCell ref="B24:C24"/>
    <mergeCell ref="D2:D24"/>
  </mergeCells>
  <phoneticPr fontId="36"/>
  <pageMargins left="0.70866141732283472" right="0.70866141732283472" top="0.74803149606299213" bottom="0.74803149606299213" header="0.31496062992125984" footer="0.31496062992125984"/>
  <pageSetup scale="50"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theme="2" tint="-0.499984740745262"/>
    <pageSetUpPr fitToPage="1"/>
  </sheetPr>
  <dimension ref="A1:AH81"/>
  <sheetViews>
    <sheetView showGridLines="0" showZeros="0" tabSelected="1" zoomScale="90" zoomScaleNormal="90" zoomScalePageLayoutView="80" workbookViewId="0">
      <selection activeCell="O3" sqref="O3"/>
    </sheetView>
  </sheetViews>
  <sheetFormatPr defaultRowHeight="12.75"/>
  <cols>
    <col min="1" max="1" width="1.625" customWidth="1"/>
    <col min="2" max="2" width="83.25" customWidth="1"/>
    <col min="3" max="3" width="1.625" customWidth="1"/>
    <col min="4" max="5" width="16.625" customWidth="1"/>
    <col min="6" max="6" width="1.625" customWidth="1"/>
    <col min="7" max="9" width="16.625" customWidth="1"/>
    <col min="10" max="10" width="17.75" customWidth="1"/>
    <col min="11" max="11" width="1.625" customWidth="1"/>
    <col min="12" max="12" width="3.625" style="214" customWidth="1"/>
    <col min="13" max="15" width="4.875" style="214" customWidth="1"/>
    <col min="16" max="24" width="9.125" hidden="1" customWidth="1"/>
    <col min="25" max="34" width="8.75" hidden="1" customWidth="1"/>
  </cols>
  <sheetData>
    <row r="1" spans="1:34" ht="15.75" thickTop="1">
      <c r="A1" s="293"/>
      <c r="B1" s="294"/>
      <c r="C1" s="294"/>
      <c r="D1" s="294"/>
      <c r="E1" s="294"/>
      <c r="F1" s="294"/>
      <c r="G1" s="294"/>
      <c r="H1" s="294"/>
      <c r="I1" s="294"/>
      <c r="J1" s="294"/>
      <c r="K1" s="295"/>
      <c r="L1" s="241"/>
      <c r="M1" s="232"/>
      <c r="N1" s="232"/>
      <c r="O1" s="233"/>
      <c r="P1" s="10"/>
      <c r="Q1" s="10"/>
      <c r="R1" s="10"/>
      <c r="S1" s="10"/>
      <c r="T1" s="10"/>
      <c r="U1" s="10"/>
      <c r="V1" s="10"/>
      <c r="W1" s="10"/>
      <c r="X1" s="10"/>
      <c r="Y1" s="10"/>
      <c r="Z1" s="10"/>
      <c r="AA1" s="10"/>
      <c r="AB1" s="10"/>
      <c r="AC1" s="10"/>
      <c r="AD1" s="10"/>
      <c r="AE1" s="10"/>
      <c r="AF1" s="10"/>
      <c r="AG1" s="10"/>
      <c r="AH1" s="10"/>
    </row>
    <row r="2" spans="1:34" ht="82.15" customHeight="1">
      <c r="A2" s="73"/>
      <c r="B2" s="74"/>
      <c r="C2" s="75"/>
      <c r="D2" s="296" t="str">
        <f>HLOOKUP(SL,LT,MATCH("Declaration"&amp;"d"&amp;ROW(),L!$A:$A,0),0)</f>
        <v>Conflict Minerals Reporting Template</v>
      </c>
      <c r="E2" s="297"/>
      <c r="F2" s="297"/>
      <c r="G2" s="297"/>
      <c r="H2" s="297"/>
      <c r="I2" s="297"/>
      <c r="J2" s="298"/>
      <c r="K2" s="76"/>
      <c r="L2" s="242"/>
      <c r="M2" s="234"/>
      <c r="N2" s="235"/>
      <c r="O2" s="235"/>
      <c r="P2" s="10"/>
      <c r="Q2" s="10"/>
      <c r="R2" s="10"/>
      <c r="S2" s="10"/>
      <c r="T2" s="10"/>
      <c r="U2" s="10"/>
      <c r="V2" s="10"/>
      <c r="W2" s="10"/>
      <c r="X2" s="10"/>
      <c r="Y2" s="10"/>
      <c r="Z2" s="10"/>
      <c r="AA2" s="10"/>
      <c r="AB2" s="10"/>
      <c r="AC2" s="10"/>
      <c r="AD2" s="10"/>
      <c r="AE2" s="10"/>
      <c r="AF2" s="10"/>
      <c r="AG2" s="10"/>
      <c r="AH2" s="10"/>
    </row>
    <row r="3" spans="1:34" ht="114.75">
      <c r="A3" s="73"/>
      <c r="B3" s="77" t="s">
        <v>2092</v>
      </c>
      <c r="C3" s="16"/>
      <c r="D3" s="78" t="s">
        <v>1017</v>
      </c>
      <c r="E3" s="10"/>
      <c r="F3" s="310" t="str">
        <f>IF(D8="","","Click here to check required fields completion")</f>
        <v>Click here to check required fields completion</v>
      </c>
      <c r="G3" s="310"/>
      <c r="H3" s="310"/>
      <c r="I3" s="175" t="str">
        <f>IF(AND(Checker!D2&lt;&gt;40,Checker!D2&gt;0),"1 or more required fields need to be populated","")</f>
        <v/>
      </c>
      <c r="J3" s="197" t="s">
        <v>2944</v>
      </c>
      <c r="K3" s="76"/>
      <c r="L3" s="241"/>
      <c r="M3" s="232"/>
      <c r="N3" s="232"/>
      <c r="O3" s="233"/>
      <c r="P3" s="55" t="s">
        <v>1017</v>
      </c>
      <c r="Q3" s="55" t="s">
        <v>2523</v>
      </c>
      <c r="R3" s="55" t="s">
        <v>2524</v>
      </c>
      <c r="S3" s="55" t="s">
        <v>2326</v>
      </c>
      <c r="T3" s="54" t="s">
        <v>2329</v>
      </c>
      <c r="U3" s="55" t="s">
        <v>2330</v>
      </c>
      <c r="V3" s="54" t="s">
        <v>2568</v>
      </c>
      <c r="W3" s="55" t="s">
        <v>2332</v>
      </c>
      <c r="X3" s="55" t="s">
        <v>2333</v>
      </c>
      <c r="Y3" s="55"/>
      <c r="Z3" s="55"/>
      <c r="AA3" s="55"/>
      <c r="AB3" s="55"/>
      <c r="AC3" s="55"/>
      <c r="AD3" s="55"/>
      <c r="AE3" s="55"/>
      <c r="AF3" s="55"/>
      <c r="AG3" s="55"/>
      <c r="AH3" s="55"/>
    </row>
    <row r="4" spans="1:34" ht="15.75">
      <c r="A4" s="73"/>
      <c r="B4" s="302" t="str">
        <f>HLOOKUP(SL,LT,MATCH("Declaration"&amp;"b"&amp;ROW(),L!$A:$A,0),0)</f>
        <v>The purpose of this document is to collect sourcing information on tin, tantalum, tungsten and gold used in products</v>
      </c>
      <c r="C4" s="302"/>
      <c r="D4" s="302"/>
      <c r="E4" s="302"/>
      <c r="F4" s="302"/>
      <c r="G4" s="302"/>
      <c r="H4" s="302"/>
      <c r="I4" s="306" t="s">
        <v>572</v>
      </c>
      <c r="J4" s="306"/>
      <c r="K4" s="76"/>
      <c r="L4" s="243"/>
      <c r="M4" s="232"/>
      <c r="N4" s="232"/>
      <c r="O4" s="233"/>
      <c r="P4" s="10"/>
      <c r="Q4" s="10"/>
      <c r="R4" s="10"/>
      <c r="S4" s="10"/>
      <c r="T4" s="10"/>
      <c r="U4" s="10"/>
      <c r="V4" s="10"/>
      <c r="W4" s="10"/>
      <c r="X4" s="10"/>
      <c r="Y4" s="10"/>
      <c r="Z4" s="10"/>
      <c r="AA4" s="10"/>
      <c r="AB4" s="10"/>
      <c r="AC4" s="10"/>
      <c r="AD4" s="10"/>
      <c r="AE4" s="10"/>
      <c r="AF4" s="10"/>
      <c r="AG4" s="10"/>
      <c r="AH4" s="10"/>
    </row>
    <row r="5" spans="1:34" ht="15">
      <c r="A5" s="73"/>
      <c r="B5" s="17"/>
      <c r="C5" s="17"/>
      <c r="D5" s="17"/>
      <c r="E5" s="17"/>
      <c r="F5" s="17"/>
      <c r="G5" s="17"/>
      <c r="H5" s="17"/>
      <c r="I5" s="17"/>
      <c r="J5" s="17"/>
      <c r="K5" s="76"/>
      <c r="L5" s="243"/>
      <c r="M5" s="236"/>
      <c r="N5" s="236"/>
      <c r="O5" s="236"/>
      <c r="P5" s="15"/>
      <c r="Q5" s="15"/>
      <c r="R5" s="15"/>
      <c r="S5" s="15"/>
      <c r="T5" s="15"/>
      <c r="U5" s="15"/>
      <c r="V5" s="15"/>
      <c r="W5" s="15"/>
      <c r="X5" s="15"/>
      <c r="Y5" s="15"/>
      <c r="Z5" s="15"/>
      <c r="AA5" s="15"/>
      <c r="AB5" s="15"/>
      <c r="AC5" s="15"/>
      <c r="AD5" s="15"/>
      <c r="AE5" s="15"/>
      <c r="AF5" s="15"/>
      <c r="AG5" s="15"/>
      <c r="AH5" s="15"/>
    </row>
    <row r="6" spans="1:34" ht="30">
      <c r="A6" s="73"/>
      <c r="B6" s="302" t="str">
        <f>HLOOKUP(SL,LT,MATCH("Declaration"&amp;"b"&amp;ROW(),L!$A:$A,0),0)</f>
        <v>Mandatory fields are noted with an asterisk (*). The information collected in this template should be updated annually. Any changes within the annual cycle should be provided to your customers</v>
      </c>
      <c r="C6" s="302"/>
      <c r="D6" s="302"/>
      <c r="E6" s="302"/>
      <c r="F6" s="302"/>
      <c r="G6" s="302"/>
      <c r="H6" s="302"/>
      <c r="I6" s="302"/>
      <c r="J6" s="302"/>
      <c r="K6" s="76"/>
      <c r="L6" s="243" t="s">
        <v>2902</v>
      </c>
      <c r="M6" s="232"/>
      <c r="N6" s="232"/>
      <c r="O6" s="233"/>
      <c r="P6" s="10"/>
      <c r="Q6" s="10"/>
      <c r="R6" s="10"/>
      <c r="S6" s="10"/>
      <c r="T6" s="10"/>
      <c r="U6" s="10"/>
      <c r="V6" s="10"/>
      <c r="W6" s="10"/>
      <c r="X6" s="10"/>
      <c r="Y6" s="10"/>
      <c r="Z6" s="10"/>
      <c r="AA6" s="10"/>
      <c r="AB6" s="10"/>
      <c r="AC6" s="10"/>
      <c r="AD6" s="10"/>
      <c r="AE6" s="10"/>
      <c r="AF6" s="10"/>
      <c r="AG6" s="10"/>
      <c r="AH6" s="10"/>
    </row>
    <row r="7" spans="1:34" ht="15.75">
      <c r="A7" s="73"/>
      <c r="B7" s="311" t="str">
        <f>HLOOKUP(SL,LT,MATCH("Declaration"&amp;"b"&amp;ROW(),L!$A:$A,0),0)</f>
        <v>Company Information</v>
      </c>
      <c r="C7" s="311"/>
      <c r="D7" s="311"/>
      <c r="E7" s="311"/>
      <c r="F7" s="311"/>
      <c r="G7" s="311"/>
      <c r="H7" s="311"/>
      <c r="I7" s="311"/>
      <c r="J7" s="311"/>
      <c r="K7" s="76"/>
      <c r="L7" s="243"/>
      <c r="M7" s="232"/>
      <c r="N7" s="232"/>
      <c r="O7" s="233"/>
      <c r="P7" s="10"/>
      <c r="Q7" s="10"/>
      <c r="R7" s="10"/>
      <c r="S7" s="10"/>
      <c r="T7" s="10"/>
      <c r="U7" s="10"/>
      <c r="V7" s="10"/>
      <c r="W7" s="10"/>
      <c r="X7" s="10"/>
      <c r="Y7" s="10"/>
      <c r="Z7" s="10"/>
      <c r="AA7" s="10"/>
      <c r="AB7" s="10"/>
      <c r="AC7" s="10"/>
      <c r="AD7" s="10"/>
      <c r="AE7" s="10"/>
      <c r="AF7" s="10"/>
      <c r="AG7" s="10"/>
      <c r="AH7" s="10"/>
    </row>
    <row r="8" spans="1:34" ht="15.75">
      <c r="A8" s="79"/>
      <c r="B8" s="133" t="str">
        <f>HLOOKUP(SL,LT,MATCH("Declaration"&amp;"b"&amp;ROW(),L!$A:$A,0),0)</f>
        <v>Company Name (*):</v>
      </c>
      <c r="C8" s="137"/>
      <c r="D8" s="299" t="s">
        <v>2954</v>
      </c>
      <c r="E8" s="300"/>
      <c r="F8" s="300"/>
      <c r="G8" s="300"/>
      <c r="H8" s="300"/>
      <c r="I8" s="300"/>
      <c r="J8" s="301"/>
      <c r="K8" s="80"/>
      <c r="L8" s="243"/>
      <c r="M8" s="232"/>
      <c r="N8" s="232"/>
      <c r="O8" s="233"/>
      <c r="P8" s="10"/>
      <c r="Q8" s="10"/>
      <c r="R8" s="10"/>
      <c r="S8" s="10"/>
      <c r="T8" s="10"/>
      <c r="U8" s="10"/>
      <c r="V8" s="10"/>
      <c r="W8" s="10"/>
      <c r="X8" s="10"/>
      <c r="Y8" s="10"/>
      <c r="Z8" s="10"/>
      <c r="AA8" s="10"/>
      <c r="AB8" s="10"/>
      <c r="AC8" s="10"/>
      <c r="AD8" s="10"/>
      <c r="AE8" s="10"/>
      <c r="AF8" s="10"/>
      <c r="AG8" s="10"/>
      <c r="AH8" s="10"/>
    </row>
    <row r="9" spans="1:34" ht="15.75">
      <c r="A9" s="79"/>
      <c r="B9" s="133" t="str">
        <f>HLOOKUP(SL,LT,MATCH("Declaration"&amp;"b"&amp;ROW(),L!$A:$A,0),0)</f>
        <v>Declaration Scope (*):</v>
      </c>
      <c r="C9" s="137"/>
      <c r="D9" s="303" t="s">
        <v>501</v>
      </c>
      <c r="E9" s="304"/>
      <c r="F9" s="304"/>
      <c r="G9" s="305"/>
      <c r="H9" s="81"/>
      <c r="I9" s="81"/>
      <c r="J9" s="81"/>
      <c r="K9" s="76"/>
      <c r="L9" s="243"/>
      <c r="M9" s="232"/>
      <c r="N9" s="232"/>
      <c r="O9" s="233"/>
      <c r="P9" s="54" t="s">
        <v>501</v>
      </c>
      <c r="Q9" s="54" t="s">
        <v>630</v>
      </c>
      <c r="R9" s="54" t="s">
        <v>631</v>
      </c>
      <c r="S9" s="54" t="s">
        <v>2569</v>
      </c>
      <c r="T9" s="55"/>
      <c r="U9" s="10"/>
      <c r="V9" s="10"/>
      <c r="W9" s="10"/>
      <c r="X9" s="10"/>
      <c r="Y9" s="10"/>
      <c r="Z9" s="10"/>
      <c r="AA9" s="10"/>
      <c r="AB9" s="10"/>
      <c r="AC9" s="10"/>
      <c r="AD9" s="10"/>
      <c r="AE9" s="10"/>
      <c r="AF9" s="10"/>
      <c r="AG9" s="10"/>
      <c r="AH9" s="10"/>
    </row>
    <row r="10" spans="1:34" ht="15.75">
      <c r="A10" s="79"/>
      <c r="B10" s="315" t="str">
        <f>HLOOKUP(SL,LT,MATCH("Declaration"&amp;"b"&amp;ROW(),L!$A:$A,0),0)</f>
        <v>Description of Scope:</v>
      </c>
      <c r="C10" s="138"/>
      <c r="D10" s="312" t="s">
        <v>2955</v>
      </c>
      <c r="E10" s="313"/>
      <c r="F10" s="313"/>
      <c r="G10" s="313"/>
      <c r="H10" s="313"/>
      <c r="I10" s="313"/>
      <c r="J10" s="314"/>
      <c r="K10" s="76"/>
      <c r="L10" s="243"/>
      <c r="M10" s="232"/>
      <c r="N10" s="232"/>
      <c r="O10" s="233"/>
      <c r="P10" s="82">
        <f>IF(D9=Q9,1,0)</f>
        <v>0</v>
      </c>
      <c r="Q10" s="10"/>
      <c r="R10" s="10"/>
      <c r="S10" s="10"/>
      <c r="T10" s="10"/>
      <c r="U10" s="10"/>
      <c r="V10" s="10"/>
      <c r="W10" s="10"/>
      <c r="X10" s="10"/>
      <c r="Y10" s="10"/>
      <c r="Z10" s="10"/>
      <c r="AA10" s="10"/>
      <c r="AB10" s="10"/>
      <c r="AC10" s="10"/>
      <c r="AD10" s="10"/>
      <c r="AE10" s="10"/>
      <c r="AF10" s="10"/>
      <c r="AG10" s="10"/>
      <c r="AH10" s="10"/>
    </row>
    <row r="11" spans="1:34" ht="15">
      <c r="A11" s="79"/>
      <c r="B11" s="316"/>
      <c r="C11" s="138"/>
      <c r="D11" s="307" t="str">
        <f>IF(P12&gt;0,"Click here to enter the products this declaration applies to","")</f>
        <v/>
      </c>
      <c r="E11" s="308"/>
      <c r="F11" s="308"/>
      <c r="G11" s="308"/>
      <c r="H11" s="308"/>
      <c r="I11" s="308"/>
      <c r="J11" s="309"/>
      <c r="K11" s="76"/>
      <c r="L11" s="243"/>
      <c r="M11" s="232"/>
      <c r="N11" s="232"/>
      <c r="O11" s="233"/>
      <c r="P11" s="82">
        <f>IF(D9=R9,1,0)</f>
        <v>0</v>
      </c>
      <c r="Q11" s="10"/>
      <c r="R11" s="10"/>
      <c r="S11" s="10"/>
      <c r="T11" s="10"/>
      <c r="U11" s="10"/>
      <c r="V11" s="10"/>
      <c r="W11" s="10"/>
      <c r="X11" s="10"/>
      <c r="Y11" s="10"/>
      <c r="Z11" s="10"/>
      <c r="AA11" s="10"/>
      <c r="AB11" s="10"/>
      <c r="AC11" s="10"/>
      <c r="AD11" s="10"/>
      <c r="AE11" s="10"/>
      <c r="AF11" s="10"/>
      <c r="AG11" s="10"/>
      <c r="AH11" s="10"/>
    </row>
    <row r="12" spans="1:34" ht="15.75">
      <c r="A12" s="79"/>
      <c r="B12" s="83" t="str">
        <f>HLOOKUP(SL,LT,MATCH("Declaration"&amp;"b"&amp;ROW(),L!$A:$A,0),0)</f>
        <v>Company Unique Identifier:</v>
      </c>
      <c r="C12" s="139"/>
      <c r="D12" s="283"/>
      <c r="E12" s="288"/>
      <c r="F12" s="288"/>
      <c r="G12" s="288"/>
      <c r="H12" s="288"/>
      <c r="I12" s="288"/>
      <c r="J12" s="284"/>
      <c r="K12" s="76"/>
      <c r="L12" s="243"/>
      <c r="M12" s="232"/>
      <c r="N12" s="232"/>
      <c r="O12" s="233"/>
      <c r="P12" s="82">
        <f>IF(D9=S9,2,0)</f>
        <v>0</v>
      </c>
      <c r="Q12" s="10"/>
      <c r="R12" s="10"/>
      <c r="S12" s="10"/>
      <c r="T12" s="10"/>
      <c r="U12" s="10"/>
      <c r="V12" s="10"/>
      <c r="W12" s="10"/>
      <c r="X12" s="10"/>
      <c r="Y12" s="10"/>
      <c r="Z12" s="10"/>
      <c r="AA12" s="10"/>
      <c r="AB12" s="10"/>
      <c r="AC12" s="10"/>
      <c r="AD12" s="10"/>
      <c r="AE12" s="10"/>
      <c r="AF12" s="10"/>
      <c r="AG12" s="10"/>
      <c r="AH12" s="10"/>
    </row>
    <row r="13" spans="1:34" ht="22.5">
      <c r="A13" s="79"/>
      <c r="B13" s="83" t="str">
        <f>HLOOKUP(SL,LT,MATCH("Declaration"&amp;"b"&amp;ROW(),L!$A:$A,0),0)</f>
        <v>Address:</v>
      </c>
      <c r="C13" s="139"/>
      <c r="D13" s="278" t="s">
        <v>2956</v>
      </c>
      <c r="E13" s="279"/>
      <c r="F13" s="279"/>
      <c r="G13" s="279"/>
      <c r="H13" s="279"/>
      <c r="I13" s="279"/>
      <c r="J13" s="280"/>
      <c r="K13" s="76"/>
      <c r="L13" s="237"/>
      <c r="M13" s="232"/>
      <c r="N13" s="232"/>
      <c r="O13" s="233"/>
      <c r="P13" s="82">
        <f>SUM(P10:P12)</f>
        <v>0</v>
      </c>
      <c r="Q13" s="10"/>
      <c r="R13" s="10"/>
      <c r="S13" s="10"/>
      <c r="T13" s="10"/>
      <c r="U13" s="10"/>
      <c r="V13" s="10"/>
      <c r="W13" s="10"/>
      <c r="X13" s="10"/>
      <c r="Y13" s="10"/>
      <c r="Z13" s="10"/>
      <c r="AA13" s="10"/>
      <c r="AB13" s="10"/>
      <c r="AC13" s="10"/>
      <c r="AD13" s="10"/>
      <c r="AE13" s="10"/>
      <c r="AF13" s="10"/>
      <c r="AG13" s="10"/>
      <c r="AH13" s="10"/>
    </row>
    <row r="14" spans="1:34" ht="22.5">
      <c r="A14" s="79"/>
      <c r="B14" s="83" t="str">
        <f>HLOOKUP(SL,LT,MATCH("Declaration"&amp;"b"&amp;ROW(),L!$A:$A,0),0)</f>
        <v>Authorized Company Representative Name (*):</v>
      </c>
      <c r="C14" s="139"/>
      <c r="D14" s="278" t="s">
        <v>2958</v>
      </c>
      <c r="E14" s="279"/>
      <c r="F14" s="279"/>
      <c r="G14" s="279"/>
      <c r="H14" s="279"/>
      <c r="I14" s="279"/>
      <c r="J14" s="280"/>
      <c r="K14" s="76"/>
      <c r="L14" s="237"/>
      <c r="M14" s="232"/>
      <c r="N14" s="232"/>
      <c r="O14" s="233"/>
      <c r="P14" s="10"/>
      <c r="Q14" s="10"/>
      <c r="R14" s="10"/>
      <c r="S14" s="10"/>
      <c r="T14" s="10"/>
      <c r="U14" s="10"/>
      <c r="V14" s="10"/>
      <c r="W14" s="10"/>
      <c r="X14" s="10"/>
      <c r="Y14" s="10"/>
      <c r="Z14" s="10"/>
      <c r="AA14" s="10"/>
      <c r="AB14" s="10"/>
      <c r="AC14" s="10"/>
      <c r="AD14" s="10"/>
      <c r="AE14" s="10"/>
      <c r="AF14" s="10"/>
      <c r="AG14" s="10"/>
      <c r="AH14" s="10"/>
    </row>
    <row r="15" spans="1:34" ht="22.5">
      <c r="A15" s="79"/>
      <c r="B15" s="83" t="str">
        <f>HLOOKUP(SL,LT,MATCH("Declaration"&amp;"b"&amp;ROW(),L!$A:$A,0),0)</f>
        <v>Representative Title:</v>
      </c>
      <c r="C15" s="139"/>
      <c r="D15" s="283" t="s">
        <v>2959</v>
      </c>
      <c r="E15" s="288"/>
      <c r="F15" s="288"/>
      <c r="G15" s="288"/>
      <c r="H15" s="288"/>
      <c r="I15" s="288"/>
      <c r="J15" s="284"/>
      <c r="K15" s="76"/>
      <c r="L15" s="237"/>
      <c r="M15" s="232"/>
      <c r="N15" s="232"/>
      <c r="O15" s="233"/>
      <c r="P15" s="10"/>
      <c r="Q15" s="10"/>
      <c r="R15" s="10"/>
      <c r="S15" s="10"/>
      <c r="T15" s="10"/>
      <c r="U15" s="10"/>
      <c r="V15" s="10"/>
      <c r="W15" s="10"/>
      <c r="X15" s="10"/>
      <c r="Y15" s="10"/>
      <c r="Z15" s="10"/>
      <c r="AA15" s="10"/>
      <c r="AB15" s="10"/>
      <c r="AC15" s="10"/>
      <c r="AD15" s="10"/>
      <c r="AE15" s="10"/>
      <c r="AF15" s="10"/>
      <c r="AG15" s="10"/>
      <c r="AH15" s="10"/>
    </row>
    <row r="16" spans="1:34" ht="15.75">
      <c r="A16" s="79"/>
      <c r="B16" s="83" t="str">
        <f>HLOOKUP(SL,LT,MATCH("Declaration"&amp;"b"&amp;ROW(),L!$A:$A,0),0)</f>
        <v>Representative Email (*):</v>
      </c>
      <c r="C16" s="139"/>
      <c r="D16" s="317" t="s">
        <v>2957</v>
      </c>
      <c r="E16" s="318"/>
      <c r="F16" s="318"/>
      <c r="G16" s="318"/>
      <c r="H16" s="318"/>
      <c r="I16" s="318"/>
      <c r="J16" s="319"/>
      <c r="K16" s="76"/>
      <c r="L16" s="243"/>
      <c r="M16" s="234"/>
      <c r="N16" s="232"/>
      <c r="O16" s="233"/>
      <c r="P16" s="10"/>
      <c r="Q16" s="10"/>
      <c r="R16" s="10"/>
      <c r="S16" s="10"/>
      <c r="T16" s="10"/>
      <c r="U16" s="10"/>
      <c r="V16" s="10"/>
      <c r="W16" s="10"/>
      <c r="X16" s="10"/>
      <c r="Y16" s="10"/>
      <c r="Z16" s="10"/>
      <c r="AA16" s="10"/>
      <c r="AB16" s="10"/>
      <c r="AC16" s="10"/>
      <c r="AD16" s="10"/>
      <c r="AE16" s="10"/>
      <c r="AF16" s="10"/>
      <c r="AG16" s="10"/>
      <c r="AH16" s="10"/>
    </row>
    <row r="17" spans="1:34" ht="15.75">
      <c r="A17" s="79"/>
      <c r="B17" s="83" t="str">
        <f>HLOOKUP(SL,LT,MATCH("Declaration"&amp;"b"&amp;ROW(),L!$A:$A,0),0)</f>
        <v>Representative Phone:</v>
      </c>
      <c r="C17" s="139"/>
      <c r="D17" s="283" t="s">
        <v>2960</v>
      </c>
      <c r="E17" s="288"/>
      <c r="F17" s="288"/>
      <c r="G17" s="288"/>
      <c r="H17" s="288"/>
      <c r="I17" s="288"/>
      <c r="J17" s="284"/>
      <c r="K17" s="76"/>
      <c r="L17" s="243"/>
      <c r="M17" s="232"/>
      <c r="N17" s="232"/>
      <c r="O17" s="233"/>
      <c r="P17" s="10"/>
      <c r="Q17" s="10"/>
      <c r="R17" s="10"/>
      <c r="S17" s="10"/>
      <c r="T17" s="10"/>
      <c r="U17" s="10"/>
      <c r="V17" s="10"/>
      <c r="W17" s="10"/>
      <c r="X17" s="10"/>
      <c r="Y17" s="10"/>
      <c r="Z17" s="10"/>
      <c r="AA17" s="10"/>
      <c r="AB17" s="10"/>
      <c r="AC17" s="10"/>
      <c r="AD17" s="10"/>
      <c r="AE17" s="10"/>
      <c r="AF17" s="10"/>
      <c r="AG17" s="10"/>
      <c r="AH17" s="10"/>
    </row>
    <row r="18" spans="1:34" ht="18">
      <c r="A18" s="79"/>
      <c r="B18" s="83" t="str">
        <f>HLOOKUP(SL,LT,MATCH("Declaration"&amp;"b"&amp;ROW(),L!$A:$A,0),0)</f>
        <v>Date of Completion (*):</v>
      </c>
      <c r="C18" s="140"/>
      <c r="D18" s="281">
        <v>39815</v>
      </c>
      <c r="E18" s="282"/>
      <c r="F18" s="84"/>
      <c r="G18" s="85"/>
      <c r="H18" s="85"/>
      <c r="I18" s="85"/>
      <c r="J18" s="85"/>
      <c r="K18" s="76"/>
      <c r="L18" s="241"/>
      <c r="M18" s="232"/>
      <c r="N18" s="232"/>
      <c r="O18" s="233"/>
      <c r="P18" s="10"/>
      <c r="Q18" s="10"/>
      <c r="R18" s="10"/>
      <c r="S18" s="10"/>
      <c r="T18" s="10"/>
      <c r="U18" s="10"/>
      <c r="V18" s="10"/>
      <c r="W18" s="10"/>
      <c r="X18" s="10"/>
      <c r="Y18" s="10"/>
      <c r="Z18" s="10"/>
      <c r="AA18" s="10"/>
      <c r="AB18" s="10"/>
      <c r="AC18" s="10"/>
      <c r="AD18" s="10"/>
      <c r="AE18" s="10"/>
      <c r="AF18" s="10"/>
      <c r="AG18" s="10"/>
      <c r="AH18" s="10"/>
    </row>
    <row r="19" spans="1:34" ht="18">
      <c r="A19" s="86"/>
      <c r="B19" s="141"/>
      <c r="C19" s="18"/>
      <c r="D19" s="291"/>
      <c r="E19" s="291"/>
      <c r="F19" s="12"/>
      <c r="G19" s="28"/>
      <c r="H19" s="28"/>
      <c r="I19" s="28"/>
      <c r="J19" s="28"/>
      <c r="K19" s="76"/>
      <c r="L19" s="238"/>
      <c r="M19" s="232"/>
      <c r="N19" s="232"/>
      <c r="O19" s="233"/>
      <c r="P19" s="23"/>
      <c r="Q19" s="10"/>
      <c r="R19" s="10"/>
      <c r="S19" s="10"/>
      <c r="T19" s="10"/>
      <c r="U19" s="10"/>
      <c r="V19" s="10"/>
      <c r="W19" s="10"/>
      <c r="X19" s="10"/>
      <c r="Y19" s="10"/>
      <c r="Z19" s="10"/>
      <c r="AA19" s="10"/>
      <c r="AB19" s="10"/>
      <c r="AC19" s="10"/>
      <c r="AD19" s="10"/>
      <c r="AE19" s="10"/>
      <c r="AF19" s="10"/>
      <c r="AG19" s="10"/>
      <c r="AH19" s="10"/>
    </row>
    <row r="20" spans="1:34" ht="15.75">
      <c r="A20" s="87"/>
      <c r="B20" s="289" t="str">
        <f>HLOOKUP(SL,LT,MATCH("Declaration"&amp;"b"&amp;ROW(),L!$A:$A,0),0)</f>
        <v>Answer the following questions 1 - 6 based on the declaration scope indicated above</v>
      </c>
      <c r="C20" s="289"/>
      <c r="D20" s="289"/>
      <c r="E20" s="289"/>
      <c r="F20" s="289"/>
      <c r="G20" s="289"/>
      <c r="H20" s="289"/>
      <c r="I20" s="289"/>
      <c r="J20" s="289"/>
      <c r="K20" s="88"/>
      <c r="L20" s="238"/>
      <c r="M20" s="232"/>
      <c r="N20" s="232"/>
      <c r="O20" s="233"/>
      <c r="P20" s="23"/>
      <c r="Q20" s="10"/>
      <c r="R20" s="10"/>
      <c r="S20" s="10"/>
      <c r="T20" s="10"/>
      <c r="U20" s="10"/>
      <c r="V20" s="10"/>
      <c r="W20" s="10"/>
      <c r="X20" s="10"/>
      <c r="Y20" s="10"/>
      <c r="Z20" s="10"/>
      <c r="AA20" s="10"/>
      <c r="AB20" s="10"/>
      <c r="AC20" s="10"/>
      <c r="AD20" s="10"/>
      <c r="AE20" s="10"/>
      <c r="AF20" s="10"/>
      <c r="AG20" s="10"/>
      <c r="AH20" s="10"/>
    </row>
    <row r="21" spans="1:34" ht="45.75">
      <c r="A21" s="86"/>
      <c r="B21" s="89" t="str">
        <f>HLOOKUP(SL,LT,MATCH("Declaration"&amp;"b"&amp;ROW(),L!$A:$A,0),0)</f>
        <v>1) Are any of the following metals necessary to the functionality or production of your company's products that it manufactures or contracts to manufacture? (*)</v>
      </c>
      <c r="C21" s="18"/>
      <c r="D21" s="90" t="str">
        <f>HLOOKUP(SL,LT,MATCH("Declaration"&amp;"Ans",L!$A:$A,0),0)</f>
        <v>Answer</v>
      </c>
      <c r="E21" s="91"/>
      <c r="F21" s="19"/>
      <c r="G21" s="89" t="str">
        <f>HLOOKUP(SL,LT,MATCH("Declaration"&amp;"Cmt",L!$A:$A,0),0)</f>
        <v>Comments</v>
      </c>
      <c r="H21" s="89"/>
      <c r="I21" s="89"/>
      <c r="J21" s="145"/>
      <c r="K21" s="76"/>
      <c r="L21" s="238" t="s">
        <v>2570</v>
      </c>
      <c r="M21" s="232"/>
      <c r="N21" s="232"/>
      <c r="O21" s="233"/>
      <c r="P21" s="23"/>
      <c r="Q21" s="10"/>
      <c r="R21" s="10"/>
      <c r="S21" s="10"/>
      <c r="T21" s="10"/>
      <c r="U21" s="10"/>
      <c r="V21" s="10"/>
      <c r="W21" s="10"/>
      <c r="X21" s="10"/>
      <c r="Y21" s="10"/>
      <c r="Z21" s="10"/>
      <c r="AA21" s="10"/>
      <c r="AB21" s="10"/>
      <c r="AC21" s="10"/>
      <c r="AD21" s="10"/>
      <c r="AE21" s="10"/>
      <c r="AF21" s="10"/>
      <c r="AG21" s="10"/>
      <c r="AH21" s="10"/>
    </row>
    <row r="22" spans="1:34" ht="22.5" customHeight="1">
      <c r="A22" s="86"/>
      <c r="B22" s="83" t="str">
        <f>HLOOKUP(SL,LT,MATCH("Declaration"&amp;"Ta",L!$A:$A,0),0)&amp;"(*)"</f>
        <v>Tantalum  (*)</v>
      </c>
      <c r="C22" s="75"/>
      <c r="D22" s="283" t="s">
        <v>2962</v>
      </c>
      <c r="E22" s="284"/>
      <c r="F22" s="13"/>
      <c r="G22" s="285" t="s">
        <v>2996</v>
      </c>
      <c r="H22" s="286"/>
      <c r="I22" s="286"/>
      <c r="J22" s="287"/>
      <c r="K22" s="76"/>
      <c r="L22" s="244"/>
      <c r="M22" s="234"/>
      <c r="N22" s="232"/>
      <c r="O22" s="233"/>
      <c r="P22" s="92">
        <f>IF(D22="Yes",1,0)</f>
        <v>0</v>
      </c>
      <c r="Q22" s="92">
        <f>IF(D22="No",1,0)</f>
        <v>1</v>
      </c>
      <c r="R22" s="10"/>
      <c r="S22" s="10"/>
      <c r="T22" s="10"/>
      <c r="U22" s="10"/>
      <c r="V22" s="10"/>
      <c r="W22" s="10"/>
      <c r="X22" s="10"/>
      <c r="Y22" s="10"/>
      <c r="Z22" s="10"/>
      <c r="AA22" s="10"/>
      <c r="AB22" s="10"/>
      <c r="AC22" s="10"/>
      <c r="AD22" s="10"/>
      <c r="AE22" s="10"/>
      <c r="AF22" s="10"/>
      <c r="AG22" s="10"/>
      <c r="AH22" s="10"/>
    </row>
    <row r="23" spans="1:34" ht="22.5" customHeight="1">
      <c r="A23" s="86"/>
      <c r="B23" s="83" t="str">
        <f>HLOOKUP(SL,LT,MATCH("Declaration"&amp;"Sn",L!$A:$A,0),0)&amp;"(*)"</f>
        <v>Tin  (*)</v>
      </c>
      <c r="C23" s="75"/>
      <c r="D23" s="283" t="s">
        <v>2961</v>
      </c>
      <c r="E23" s="284"/>
      <c r="F23" s="13"/>
      <c r="G23" s="285" t="s">
        <v>2996</v>
      </c>
      <c r="H23" s="286"/>
      <c r="I23" s="286"/>
      <c r="J23" s="287"/>
      <c r="K23" s="76"/>
      <c r="L23" s="244"/>
      <c r="M23" s="232"/>
      <c r="N23" s="232"/>
      <c r="O23" s="232"/>
      <c r="P23" s="92">
        <f>IF(D23="Yes",1,0)</f>
        <v>1</v>
      </c>
      <c r="Q23" s="92">
        <f>IF(D23="No",1,0)</f>
        <v>0</v>
      </c>
      <c r="R23" s="10"/>
      <c r="S23" s="10"/>
      <c r="T23" s="10"/>
      <c r="U23" s="10"/>
      <c r="V23" s="10"/>
      <c r="W23" s="10"/>
      <c r="X23" s="10"/>
      <c r="Y23" s="10"/>
      <c r="Z23" s="10"/>
      <c r="AA23" s="10"/>
      <c r="AB23" s="10"/>
      <c r="AC23" s="10"/>
      <c r="AD23" s="10"/>
      <c r="AE23" s="10"/>
      <c r="AF23" s="10"/>
      <c r="AG23" s="10"/>
      <c r="AH23" s="10"/>
    </row>
    <row r="24" spans="1:34" ht="22.5" customHeight="1">
      <c r="A24" s="86"/>
      <c r="B24" s="83" t="str">
        <f>HLOOKUP(SL,LT,MATCH("Declaration"&amp;"Au",L!$A:$A,0),0)&amp;"(*)"</f>
        <v>Gold  (*)</v>
      </c>
      <c r="C24" s="75"/>
      <c r="D24" s="283" t="s">
        <v>2962</v>
      </c>
      <c r="E24" s="284"/>
      <c r="F24" s="13"/>
      <c r="G24" s="285" t="s">
        <v>2996</v>
      </c>
      <c r="H24" s="286"/>
      <c r="I24" s="286"/>
      <c r="J24" s="287"/>
      <c r="K24" s="76"/>
      <c r="L24" s="244"/>
      <c r="M24" s="232"/>
      <c r="N24" s="232"/>
      <c r="O24" s="232"/>
      <c r="P24" s="92">
        <f>IF(D24="Yes",1,0)</f>
        <v>0</v>
      </c>
      <c r="Q24" s="92">
        <f>IF(D24="No",1,0)</f>
        <v>1</v>
      </c>
      <c r="R24" s="10"/>
      <c r="S24" s="10"/>
      <c r="T24" s="10"/>
      <c r="U24" s="10"/>
      <c r="V24" s="10"/>
      <c r="W24" s="10"/>
      <c r="X24" s="10"/>
      <c r="Y24" s="10"/>
      <c r="Z24" s="10"/>
      <c r="AA24" s="10"/>
      <c r="AB24" s="10"/>
      <c r="AC24" s="10"/>
      <c r="AD24" s="10"/>
      <c r="AE24" s="10"/>
      <c r="AF24" s="10"/>
      <c r="AG24" s="10"/>
      <c r="AH24" s="10"/>
    </row>
    <row r="25" spans="1:34" ht="22.5" customHeight="1">
      <c r="A25" s="86"/>
      <c r="B25" s="83" t="str">
        <f>HLOOKUP(SL,LT,MATCH("Declaration"&amp;"W",L!$A:$A,0),0)&amp;"(*)"</f>
        <v>Tungsten  (*)</v>
      </c>
      <c r="C25" s="75"/>
      <c r="D25" s="283" t="s">
        <v>2962</v>
      </c>
      <c r="E25" s="284"/>
      <c r="F25" s="13"/>
      <c r="G25" s="285" t="s">
        <v>2996</v>
      </c>
      <c r="H25" s="286"/>
      <c r="I25" s="286"/>
      <c r="J25" s="287"/>
      <c r="K25" s="76"/>
      <c r="L25" s="244"/>
      <c r="M25" s="232"/>
      <c r="N25" s="232"/>
      <c r="O25" s="232"/>
      <c r="P25" s="92">
        <f>IF(D25="Yes",1,0)</f>
        <v>0</v>
      </c>
      <c r="Q25" s="92">
        <f>IF(D25="No",1,0)</f>
        <v>1</v>
      </c>
      <c r="R25" s="10"/>
      <c r="S25" s="10"/>
      <c r="T25" s="10"/>
      <c r="U25" s="10"/>
      <c r="V25" s="10"/>
      <c r="W25" s="10"/>
      <c r="X25" s="10"/>
      <c r="Y25" s="10"/>
      <c r="Z25" s="10"/>
      <c r="AA25" s="10"/>
      <c r="AB25" s="10"/>
      <c r="AC25" s="10"/>
      <c r="AD25" s="10"/>
      <c r="AE25" s="10"/>
      <c r="AF25" s="10"/>
      <c r="AG25" s="10"/>
      <c r="AH25" s="10"/>
    </row>
    <row r="26" spans="1:34" ht="18">
      <c r="A26" s="86"/>
      <c r="B26" s="93"/>
      <c r="C26" s="11"/>
      <c r="D26" s="93"/>
      <c r="E26" s="93"/>
      <c r="F26" s="27"/>
      <c r="G26" s="93"/>
      <c r="H26" s="290"/>
      <c r="I26" s="290"/>
      <c r="J26" s="290"/>
      <c r="K26" s="76"/>
      <c r="L26" s="238"/>
      <c r="M26" s="232"/>
      <c r="N26" s="232"/>
      <c r="O26" s="232"/>
      <c r="P26" s="92">
        <f>SUM(P22:P25)</f>
        <v>1</v>
      </c>
      <c r="Q26" s="94">
        <f>SUM(Q22:Q25)</f>
        <v>3</v>
      </c>
      <c r="R26" s="10"/>
      <c r="S26" s="10"/>
      <c r="T26" s="10"/>
      <c r="U26" s="10"/>
      <c r="V26" s="10"/>
      <c r="W26" s="10"/>
      <c r="X26" s="10"/>
      <c r="Y26" s="10"/>
      <c r="Z26" s="10"/>
      <c r="AA26" s="10"/>
      <c r="AB26" s="10"/>
      <c r="AC26" s="10"/>
      <c r="AD26" s="10"/>
      <c r="AE26" s="10"/>
      <c r="AF26" s="10"/>
      <c r="AG26" s="10"/>
      <c r="AH26" s="10"/>
    </row>
    <row r="27" spans="1:34" ht="31.5">
      <c r="A27" s="86"/>
      <c r="B27" s="89" t="str">
        <f>HLOOKUP(SL,LT,MATCH("Declaration"&amp;"b"&amp;ROW(),L!$A:$A,0),0)</f>
        <v>2) Do the following metals (necessary to the functionality or production of your company's products) originate from the DRC or an adjoining country? (*)</v>
      </c>
      <c r="C27" s="11"/>
      <c r="D27" s="90" t="str">
        <f>HLOOKUP(SL,LT,MATCH("Declaration"&amp;"Ans",L!$A:$A,0),0)</f>
        <v>Answer</v>
      </c>
      <c r="E27" s="91"/>
      <c r="F27" s="19"/>
      <c r="G27" s="89" t="str">
        <f>HLOOKUP(SL,LT,MATCH("Declaration"&amp;"Cmt",L!$A:$A,0),0)</f>
        <v>Comments</v>
      </c>
      <c r="H27" s="89"/>
      <c r="I27" s="89"/>
      <c r="J27" s="145"/>
      <c r="K27" s="76"/>
      <c r="L27" s="238" t="s">
        <v>2572</v>
      </c>
      <c r="M27" s="232"/>
      <c r="N27" s="232"/>
      <c r="O27" s="233"/>
      <c r="P27" s="10"/>
      <c r="Q27" s="10"/>
      <c r="R27" s="10"/>
      <c r="S27" s="10"/>
      <c r="T27" s="10"/>
      <c r="U27" s="10"/>
      <c r="V27" s="10"/>
      <c r="W27" s="10"/>
      <c r="X27" s="10"/>
      <c r="Y27" s="10"/>
      <c r="Z27" s="10"/>
      <c r="AA27" s="10"/>
      <c r="AB27" s="10"/>
      <c r="AC27" s="10"/>
      <c r="AD27" s="10"/>
      <c r="AE27" s="10"/>
      <c r="AF27" s="10"/>
      <c r="AG27" s="10"/>
      <c r="AH27" s="10"/>
    </row>
    <row r="28" spans="1:34" ht="22.5">
      <c r="A28" s="86"/>
      <c r="B28" s="83" t="str">
        <f>HLOOKUP(SL,LT,MATCH("Declaration"&amp;"Ta",L!$A:$A,0),0)&amp;IF($D$22="No","","(*)")</f>
        <v xml:space="preserve">Tantalum  </v>
      </c>
      <c r="C28" s="11"/>
      <c r="D28" s="283" t="s">
        <v>2962</v>
      </c>
      <c r="E28" s="284"/>
      <c r="F28" s="95"/>
      <c r="G28" s="285"/>
      <c r="H28" s="286"/>
      <c r="I28" s="286"/>
      <c r="J28" s="287"/>
      <c r="K28" s="76"/>
      <c r="L28" s="244"/>
      <c r="M28" s="234"/>
      <c r="N28" s="232"/>
      <c r="O28" s="233"/>
      <c r="P28" s="10"/>
      <c r="Q28" s="10"/>
      <c r="R28" s="10"/>
      <c r="S28" s="10"/>
      <c r="T28" s="10"/>
      <c r="U28" s="10"/>
      <c r="V28" s="10"/>
      <c r="W28" s="10"/>
      <c r="X28" s="10"/>
      <c r="Y28" s="10"/>
      <c r="Z28" s="10"/>
      <c r="AA28" s="10"/>
      <c r="AB28" s="10"/>
      <c r="AC28" s="10"/>
      <c r="AD28" s="10"/>
      <c r="AE28" s="10"/>
      <c r="AF28" s="10"/>
      <c r="AG28" s="10"/>
      <c r="AH28" s="10"/>
    </row>
    <row r="29" spans="1:34" ht="22.5">
      <c r="A29" s="86"/>
      <c r="B29" s="83" t="str">
        <f>HLOOKUP(SL,LT,MATCH("Declaration"&amp;"Sn",L!$A:$A,0),0)&amp;IF($D$23="No","","(*)")</f>
        <v>Tin  (*)</v>
      </c>
      <c r="C29" s="11"/>
      <c r="D29" s="283" t="s">
        <v>2962</v>
      </c>
      <c r="E29" s="284"/>
      <c r="F29" s="95"/>
      <c r="G29" s="285" t="s">
        <v>2997</v>
      </c>
      <c r="H29" s="286"/>
      <c r="I29" s="286"/>
      <c r="J29" s="287"/>
      <c r="K29" s="76"/>
      <c r="L29" s="244"/>
      <c r="M29" s="232"/>
      <c r="N29" s="232"/>
      <c r="O29" s="233"/>
      <c r="P29" s="10"/>
      <c r="Q29" s="10"/>
      <c r="R29" s="10"/>
      <c r="S29" s="10"/>
      <c r="T29" s="10"/>
      <c r="U29" s="10"/>
      <c r="V29" s="10"/>
      <c r="W29" s="10"/>
      <c r="X29" s="10"/>
      <c r="Y29" s="10"/>
      <c r="Z29" s="10"/>
      <c r="AA29" s="10"/>
      <c r="AB29" s="10"/>
      <c r="AC29" s="10"/>
      <c r="AD29" s="10"/>
      <c r="AE29" s="10"/>
      <c r="AF29" s="10"/>
      <c r="AG29" s="10"/>
      <c r="AH29" s="10"/>
    </row>
    <row r="30" spans="1:34" ht="22.5">
      <c r="A30" s="86"/>
      <c r="B30" s="83" t="str">
        <f>HLOOKUP(SL,LT,MATCH("Declaration"&amp;"Au",L!$A:$A,0),0)&amp;IF($D$24="No","","(*)")</f>
        <v xml:space="preserve">Gold  </v>
      </c>
      <c r="C30" s="11"/>
      <c r="D30" s="283" t="s">
        <v>2962</v>
      </c>
      <c r="E30" s="284"/>
      <c r="F30" s="95"/>
      <c r="G30" s="285"/>
      <c r="H30" s="286"/>
      <c r="I30" s="286"/>
      <c r="J30" s="287"/>
      <c r="K30" s="76"/>
      <c r="L30" s="244"/>
      <c r="M30" s="232"/>
      <c r="N30" s="232"/>
      <c r="O30" s="233"/>
      <c r="P30" s="10"/>
      <c r="Q30" s="10"/>
      <c r="R30" s="10"/>
      <c r="S30" s="10"/>
      <c r="T30" s="10"/>
      <c r="U30" s="10"/>
      <c r="V30" s="10"/>
      <c r="W30" s="10"/>
      <c r="X30" s="10"/>
      <c r="Y30" s="10"/>
      <c r="Z30" s="10"/>
      <c r="AA30" s="10"/>
      <c r="AB30" s="10"/>
      <c r="AC30" s="10"/>
      <c r="AD30" s="10"/>
      <c r="AE30" s="10"/>
      <c r="AF30" s="10"/>
      <c r="AG30" s="10"/>
      <c r="AH30" s="10"/>
    </row>
    <row r="31" spans="1:34" ht="22.5">
      <c r="A31" s="86"/>
      <c r="B31" s="83" t="str">
        <f>HLOOKUP(SL,LT,MATCH("Declaration"&amp;"W",L!$A:$A,0),0)&amp;IF($D$25="No","","(*)")</f>
        <v xml:space="preserve">Tungsten  </v>
      </c>
      <c r="C31" s="11"/>
      <c r="D31" s="283" t="s">
        <v>2962</v>
      </c>
      <c r="E31" s="284"/>
      <c r="F31" s="95"/>
      <c r="G31" s="285"/>
      <c r="H31" s="286"/>
      <c r="I31" s="286"/>
      <c r="J31" s="287"/>
      <c r="K31" s="76"/>
      <c r="L31" s="244"/>
      <c r="M31" s="232"/>
      <c r="N31" s="232"/>
      <c r="O31" s="233"/>
      <c r="P31" s="10"/>
      <c r="Q31" s="10"/>
      <c r="R31" s="10"/>
      <c r="S31" s="10"/>
      <c r="T31" s="10"/>
      <c r="U31" s="10"/>
      <c r="V31" s="10"/>
      <c r="W31" s="10"/>
      <c r="X31" s="10"/>
      <c r="Y31" s="10"/>
      <c r="Z31" s="10"/>
      <c r="AA31" s="10"/>
      <c r="AB31" s="10"/>
      <c r="AC31" s="10"/>
      <c r="AD31" s="10"/>
      <c r="AE31" s="10"/>
      <c r="AF31" s="10"/>
      <c r="AG31" s="10"/>
      <c r="AH31" s="10"/>
    </row>
    <row r="32" spans="1:34" ht="18">
      <c r="A32" s="86"/>
      <c r="B32" s="27"/>
      <c r="C32" s="11"/>
      <c r="D32" s="27"/>
      <c r="E32" s="27"/>
      <c r="F32" s="146"/>
      <c r="G32" s="27"/>
      <c r="H32" s="147"/>
      <c r="I32" s="147"/>
      <c r="J32" s="147"/>
      <c r="K32" s="76"/>
      <c r="L32" s="238"/>
      <c r="M32" s="232"/>
      <c r="N32" s="232"/>
      <c r="O32" s="233"/>
      <c r="P32" s="10"/>
      <c r="Q32" s="10"/>
      <c r="R32" s="10"/>
      <c r="S32" s="10"/>
      <c r="T32" s="10"/>
      <c r="U32" s="10"/>
      <c r="V32" s="10"/>
      <c r="W32" s="10"/>
      <c r="X32" s="10"/>
      <c r="Y32" s="10"/>
      <c r="Z32" s="10"/>
      <c r="AA32" s="10"/>
      <c r="AB32" s="10"/>
      <c r="AC32" s="10"/>
      <c r="AD32" s="10"/>
      <c r="AE32" s="10"/>
      <c r="AF32" s="10"/>
      <c r="AG32" s="10"/>
      <c r="AH32" s="10"/>
    </row>
    <row r="33" spans="1:34" ht="31.5">
      <c r="A33" s="86"/>
      <c r="B33" s="89" t="str">
        <f>HLOOKUP(SL,LT,MATCH("Declaration"&amp;"b"&amp;ROW(),L!$A:$A,0),0)</f>
        <v>3) Do the following metals (necessary to the functionality or production of your products) come from a recycler or scrap supplier? (*)</v>
      </c>
      <c r="C33" s="11"/>
      <c r="D33" s="90" t="str">
        <f>HLOOKUP(SL,LT,MATCH("Declaration"&amp;"Ans",L!$A:$A,0),0)</f>
        <v>Answer</v>
      </c>
      <c r="E33" s="91"/>
      <c r="F33" s="19"/>
      <c r="G33" s="89" t="str">
        <f>HLOOKUP(SL,LT,MATCH("Declaration"&amp;"Cmt",L!$A:$A,0),0)</f>
        <v>Comments</v>
      </c>
      <c r="H33" s="89"/>
      <c r="I33" s="89"/>
      <c r="J33" s="145"/>
      <c r="K33" s="76"/>
      <c r="L33" s="238" t="s">
        <v>2572</v>
      </c>
      <c r="M33" s="232"/>
      <c r="N33" s="232"/>
      <c r="O33" s="233"/>
      <c r="P33" s="10"/>
      <c r="Q33" s="10"/>
      <c r="R33" s="10"/>
      <c r="S33" s="10"/>
      <c r="T33" s="10"/>
      <c r="U33" s="10"/>
      <c r="V33" s="10"/>
      <c r="W33" s="10"/>
      <c r="X33" s="10"/>
      <c r="Y33" s="10"/>
      <c r="Z33" s="10"/>
      <c r="AA33" s="10"/>
      <c r="AB33" s="10"/>
      <c r="AC33" s="10"/>
      <c r="AD33" s="10"/>
      <c r="AE33" s="10"/>
      <c r="AF33" s="10"/>
      <c r="AG33" s="10"/>
      <c r="AH33" s="10"/>
    </row>
    <row r="34" spans="1:34" ht="22.5">
      <c r="A34" s="86"/>
      <c r="B34" s="83" t="str">
        <f>HLOOKUP(SL,LT,MATCH("Declaration"&amp;"Ta",L!$A:$A,0),0)&amp;IF($D$22="No","","(*)")</f>
        <v xml:space="preserve">Tantalum  </v>
      </c>
      <c r="C34" s="11"/>
      <c r="D34" s="283" t="s">
        <v>2962</v>
      </c>
      <c r="E34" s="284"/>
      <c r="F34" s="95"/>
      <c r="G34" s="285"/>
      <c r="H34" s="286"/>
      <c r="I34" s="286"/>
      <c r="J34" s="287"/>
      <c r="K34" s="76"/>
      <c r="L34" s="244"/>
      <c r="M34" s="234"/>
      <c r="N34" s="232"/>
      <c r="O34" s="233"/>
      <c r="P34" s="10"/>
      <c r="Q34" s="10"/>
      <c r="R34" s="10"/>
      <c r="S34" s="10"/>
      <c r="T34" s="10"/>
      <c r="U34" s="10"/>
      <c r="V34" s="10"/>
      <c r="W34" s="10"/>
      <c r="X34" s="10"/>
      <c r="Y34" s="10"/>
      <c r="Z34" s="10"/>
      <c r="AA34" s="10"/>
      <c r="AB34" s="10"/>
      <c r="AC34" s="10"/>
      <c r="AD34" s="10"/>
      <c r="AE34" s="10"/>
      <c r="AF34" s="10"/>
      <c r="AG34" s="10"/>
      <c r="AH34" s="10"/>
    </row>
    <row r="35" spans="1:34" ht="22.5">
      <c r="A35" s="86"/>
      <c r="B35" s="83" t="str">
        <f>HLOOKUP(SL,LT,MATCH("Declaration"&amp;"Sn",L!$A:$A,0),0)&amp;IF($D$23="No","","(*)")</f>
        <v>Tin  (*)</v>
      </c>
      <c r="C35" s="11"/>
      <c r="D35" s="283" t="s">
        <v>2962</v>
      </c>
      <c r="E35" s="284"/>
      <c r="F35" s="95"/>
      <c r="G35" s="285"/>
      <c r="H35" s="286"/>
      <c r="I35" s="286"/>
      <c r="J35" s="287"/>
      <c r="K35" s="76"/>
      <c r="L35" s="244"/>
      <c r="M35" s="232"/>
      <c r="N35" s="232"/>
      <c r="O35" s="233"/>
      <c r="P35" s="10"/>
      <c r="Q35" s="10"/>
      <c r="R35" s="10"/>
      <c r="S35" s="10"/>
      <c r="T35" s="10"/>
      <c r="U35" s="10"/>
      <c r="V35" s="10"/>
      <c r="W35" s="10"/>
      <c r="X35" s="10"/>
      <c r="Y35" s="10"/>
      <c r="Z35" s="10"/>
      <c r="AA35" s="10"/>
      <c r="AB35" s="10"/>
      <c r="AC35" s="10"/>
      <c r="AD35" s="10"/>
      <c r="AE35" s="10"/>
      <c r="AF35" s="10"/>
      <c r="AG35" s="10"/>
      <c r="AH35" s="10"/>
    </row>
    <row r="36" spans="1:34" ht="22.5">
      <c r="A36" s="86"/>
      <c r="B36" s="83" t="str">
        <f>HLOOKUP(SL,LT,MATCH("Declaration"&amp;"Au",L!$A:$A,0),0)&amp;IF($D$24="No","","(*)")</f>
        <v xml:space="preserve">Gold  </v>
      </c>
      <c r="C36" s="11"/>
      <c r="D36" s="283" t="s">
        <v>2962</v>
      </c>
      <c r="E36" s="284"/>
      <c r="F36" s="95"/>
      <c r="G36" s="285"/>
      <c r="H36" s="286"/>
      <c r="I36" s="286"/>
      <c r="J36" s="287"/>
      <c r="K36" s="76"/>
      <c r="L36" s="244"/>
      <c r="M36" s="232"/>
      <c r="N36" s="232"/>
      <c r="O36" s="233"/>
      <c r="P36" s="10"/>
      <c r="Q36" s="10"/>
      <c r="R36" s="10"/>
      <c r="S36" s="10"/>
      <c r="T36" s="10"/>
      <c r="U36" s="10"/>
      <c r="V36" s="10"/>
      <c r="W36" s="10"/>
      <c r="X36" s="10"/>
      <c r="Y36" s="10"/>
      <c r="Z36" s="10"/>
      <c r="AA36" s="10"/>
      <c r="AB36" s="10"/>
      <c r="AC36" s="10"/>
      <c r="AD36" s="10"/>
      <c r="AE36" s="10"/>
      <c r="AF36" s="10"/>
      <c r="AG36" s="10"/>
      <c r="AH36" s="10"/>
    </row>
    <row r="37" spans="1:34" ht="22.5">
      <c r="A37" s="86"/>
      <c r="B37" s="83" t="str">
        <f>HLOOKUP(SL,LT,MATCH("Declaration"&amp;"W",L!$A:$A,0),0)&amp;IF($D$25="No","","(*)")</f>
        <v xml:space="preserve">Tungsten  </v>
      </c>
      <c r="C37" s="11"/>
      <c r="D37" s="283" t="s">
        <v>2962</v>
      </c>
      <c r="E37" s="284"/>
      <c r="F37" s="95"/>
      <c r="G37" s="285"/>
      <c r="H37" s="286"/>
      <c r="I37" s="286"/>
      <c r="J37" s="287"/>
      <c r="K37" s="76"/>
      <c r="L37" s="244"/>
      <c r="M37" s="232"/>
      <c r="N37" s="232"/>
      <c r="O37" s="233"/>
      <c r="P37" s="10"/>
      <c r="Q37" s="10"/>
      <c r="R37" s="10"/>
      <c r="S37" s="10"/>
      <c r="T37" s="10"/>
      <c r="U37" s="10"/>
      <c r="V37" s="10"/>
      <c r="W37" s="10"/>
      <c r="X37" s="10"/>
      <c r="Y37" s="10"/>
      <c r="Z37" s="10"/>
      <c r="AA37" s="10"/>
      <c r="AB37" s="10"/>
      <c r="AC37" s="10"/>
      <c r="AD37" s="10"/>
      <c r="AE37" s="10"/>
      <c r="AF37" s="10"/>
      <c r="AG37" s="10"/>
      <c r="AH37" s="10"/>
    </row>
    <row r="38" spans="1:34" ht="18">
      <c r="A38" s="86"/>
      <c r="B38" s="27"/>
      <c r="C38" s="11"/>
      <c r="D38" s="27"/>
      <c r="E38" s="27"/>
      <c r="F38" s="146"/>
      <c r="G38" s="27"/>
      <c r="H38" s="147"/>
      <c r="I38" s="147"/>
      <c r="J38" s="147"/>
      <c r="K38" s="76"/>
      <c r="L38" s="238"/>
      <c r="M38" s="232"/>
      <c r="N38" s="232"/>
      <c r="O38" s="233"/>
      <c r="P38" s="10"/>
      <c r="Q38" s="10"/>
      <c r="R38" s="10"/>
      <c r="S38" s="10"/>
      <c r="T38" s="10"/>
      <c r="U38" s="10"/>
      <c r="V38" s="10"/>
      <c r="W38" s="10"/>
      <c r="X38" s="10"/>
      <c r="Y38" s="10"/>
      <c r="Z38" s="10"/>
      <c r="AA38" s="10"/>
      <c r="AB38" s="10"/>
      <c r="AC38" s="10"/>
      <c r="AD38" s="10"/>
      <c r="AE38" s="10"/>
      <c r="AF38" s="10"/>
      <c r="AG38" s="10"/>
      <c r="AH38" s="10"/>
    </row>
    <row r="39" spans="1:34" ht="31.5">
      <c r="A39" s="86"/>
      <c r="B39" s="96" t="str">
        <f>HLOOKUP(SL,LT,MATCH("Declaration"&amp;"b"&amp;ROW(),L!$A:$A,0),0)</f>
        <v>4) Have you received completed Conflict Minerals Reporting Templates from all of your suppliers? (*)</v>
      </c>
      <c r="C39" s="11"/>
      <c r="D39" s="90" t="str">
        <f>HLOOKUP(SL,LT,MATCH("Declaration"&amp;"Ans",L!$A:$A,0),0)</f>
        <v>Answer</v>
      </c>
      <c r="E39" s="91"/>
      <c r="F39" s="19"/>
      <c r="G39" s="89" t="str">
        <f>HLOOKUP(SL,LT,MATCH("Declaration"&amp;"Cmt",L!$A:$A,0),0)</f>
        <v>Comments</v>
      </c>
      <c r="H39" s="292" t="str">
        <f>IF($P$26&gt;0,"Click here to enter smelter names","")</f>
        <v>Click here to enter smelter names</v>
      </c>
      <c r="I39" s="292"/>
      <c r="J39" s="292"/>
      <c r="K39" s="76"/>
      <c r="L39" s="238" t="s">
        <v>2572</v>
      </c>
      <c r="M39" s="232"/>
      <c r="N39" s="232"/>
      <c r="O39" s="233"/>
      <c r="P39" s="10"/>
      <c r="Q39" s="10"/>
      <c r="R39" s="10"/>
      <c r="S39" s="10"/>
      <c r="T39" s="10"/>
      <c r="U39" s="10"/>
      <c r="V39" s="10"/>
      <c r="W39" s="10"/>
      <c r="X39" s="10"/>
      <c r="Y39" s="10"/>
      <c r="Z39" s="10"/>
      <c r="AA39" s="10"/>
      <c r="AB39" s="10"/>
      <c r="AC39" s="10"/>
      <c r="AD39" s="10"/>
      <c r="AE39" s="10"/>
      <c r="AF39" s="10"/>
      <c r="AG39" s="10"/>
      <c r="AH39" s="10"/>
    </row>
    <row r="40" spans="1:34" ht="22.5" customHeight="1">
      <c r="A40" s="86"/>
      <c r="B40" s="83" t="str">
        <f>HLOOKUP(SL,LT,MATCH("Declaration"&amp;"Ta",L!$A:$A,0),0)&amp;IF($D$22="No","","(*)")</f>
        <v xml:space="preserve">Tantalum  </v>
      </c>
      <c r="C40" s="75"/>
      <c r="D40" s="283" t="s">
        <v>2985</v>
      </c>
      <c r="E40" s="284"/>
      <c r="F40" s="95"/>
      <c r="G40" s="285"/>
      <c r="H40" s="286"/>
      <c r="I40" s="286"/>
      <c r="J40" s="287"/>
      <c r="K40" s="76"/>
      <c r="L40" s="244"/>
      <c r="M40" s="234"/>
      <c r="N40" s="232"/>
      <c r="O40" s="233"/>
      <c r="P40" s="10"/>
      <c r="Q40" s="10"/>
      <c r="R40" s="10"/>
      <c r="S40" s="10"/>
      <c r="T40" s="10"/>
      <c r="U40" s="10"/>
      <c r="V40" s="10"/>
      <c r="W40" s="10"/>
      <c r="X40" s="10"/>
      <c r="Y40" s="10"/>
      <c r="Z40" s="10"/>
      <c r="AA40" s="10"/>
      <c r="AB40" s="10"/>
      <c r="AC40" s="10"/>
      <c r="AD40" s="10"/>
      <c r="AE40" s="10"/>
      <c r="AF40" s="10"/>
      <c r="AG40" s="10"/>
      <c r="AH40" s="10"/>
    </row>
    <row r="41" spans="1:34" ht="22.5" customHeight="1">
      <c r="A41" s="86"/>
      <c r="B41" s="83" t="str">
        <f>HLOOKUP(SL,LT,MATCH("Declaration"&amp;"Sn",L!$A:$A,0),0)&amp;IF($D$23="No","","(*)")</f>
        <v>Tin  (*)</v>
      </c>
      <c r="C41" s="75"/>
      <c r="D41" s="283" t="s">
        <v>2961</v>
      </c>
      <c r="E41" s="284"/>
      <c r="F41" s="95"/>
      <c r="G41" s="285" t="s">
        <v>2998</v>
      </c>
      <c r="H41" s="286"/>
      <c r="I41" s="286"/>
      <c r="J41" s="287"/>
      <c r="K41" s="76"/>
      <c r="L41" s="244"/>
      <c r="M41" s="232"/>
      <c r="N41" s="232"/>
      <c r="O41" s="233"/>
      <c r="P41" s="10"/>
      <c r="Q41" s="10"/>
      <c r="R41" s="10"/>
      <c r="S41" s="10"/>
      <c r="T41" s="10"/>
      <c r="U41" s="10"/>
      <c r="V41" s="10"/>
      <c r="W41" s="10"/>
      <c r="X41" s="10"/>
      <c r="Y41" s="10"/>
      <c r="Z41" s="10"/>
      <c r="AA41" s="10"/>
      <c r="AB41" s="10"/>
      <c r="AC41" s="10"/>
      <c r="AD41" s="10"/>
      <c r="AE41" s="10"/>
      <c r="AF41" s="10"/>
      <c r="AG41" s="10"/>
      <c r="AH41" s="10"/>
    </row>
    <row r="42" spans="1:34" ht="22.5" customHeight="1">
      <c r="A42" s="86"/>
      <c r="B42" s="83" t="str">
        <f>HLOOKUP(SL,LT,MATCH("Declaration"&amp;"Au",L!$A:$A,0),0)&amp;IF($D$24="No","","(*)")</f>
        <v xml:space="preserve">Gold  </v>
      </c>
      <c r="C42" s="75"/>
      <c r="D42" s="283" t="s">
        <v>2985</v>
      </c>
      <c r="E42" s="284"/>
      <c r="F42" s="95"/>
      <c r="G42" s="285"/>
      <c r="H42" s="286"/>
      <c r="I42" s="286"/>
      <c r="J42" s="287"/>
      <c r="K42" s="76"/>
      <c r="L42" s="244"/>
      <c r="M42" s="232"/>
      <c r="N42" s="232"/>
      <c r="O42" s="233"/>
      <c r="P42" s="10"/>
      <c r="Q42" s="10"/>
      <c r="R42" s="10"/>
      <c r="S42" s="10"/>
      <c r="T42" s="10"/>
      <c r="U42" s="10"/>
      <c r="V42" s="10"/>
      <c r="W42" s="10"/>
      <c r="X42" s="10"/>
      <c r="Y42" s="10"/>
      <c r="Z42" s="10"/>
      <c r="AA42" s="10"/>
      <c r="AB42" s="10"/>
      <c r="AC42" s="10"/>
      <c r="AD42" s="10"/>
      <c r="AE42" s="10"/>
      <c r="AF42" s="10"/>
      <c r="AG42" s="10"/>
      <c r="AH42" s="10"/>
    </row>
    <row r="43" spans="1:34" ht="22.5" customHeight="1">
      <c r="A43" s="86"/>
      <c r="B43" s="83" t="str">
        <f>HLOOKUP(SL,LT,MATCH("Declaration"&amp;"W",L!$A:$A,0),0)&amp;IF($D$25="No","","(*)")</f>
        <v xml:space="preserve">Tungsten  </v>
      </c>
      <c r="C43" s="75"/>
      <c r="D43" s="283" t="s">
        <v>2985</v>
      </c>
      <c r="E43" s="284"/>
      <c r="F43" s="95"/>
      <c r="G43" s="285"/>
      <c r="H43" s="286"/>
      <c r="I43" s="286"/>
      <c r="J43" s="287"/>
      <c r="K43" s="76"/>
      <c r="L43" s="244"/>
      <c r="M43" s="232"/>
      <c r="N43" s="232"/>
      <c r="O43" s="233"/>
      <c r="P43" s="10"/>
      <c r="Q43" s="10"/>
      <c r="R43" s="10"/>
      <c r="S43" s="10"/>
      <c r="T43" s="10"/>
      <c r="U43" s="10"/>
      <c r="V43" s="10"/>
      <c r="W43" s="10"/>
      <c r="X43" s="10"/>
      <c r="Y43" s="10"/>
      <c r="Z43" s="10"/>
      <c r="AA43" s="10"/>
      <c r="AB43" s="10"/>
      <c r="AC43" s="10"/>
      <c r="AD43" s="10"/>
      <c r="AE43" s="10"/>
      <c r="AF43" s="10"/>
      <c r="AG43" s="10"/>
      <c r="AH43" s="10"/>
    </row>
    <row r="44" spans="1:34" ht="15.75">
      <c r="A44" s="86"/>
      <c r="B44" s="93"/>
      <c r="C44" s="11"/>
      <c r="D44" s="148"/>
      <c r="E44" s="148"/>
      <c r="F44" s="146"/>
      <c r="G44" s="149"/>
      <c r="H44" s="149"/>
      <c r="I44" s="149"/>
      <c r="J44" s="149"/>
      <c r="K44" s="76"/>
      <c r="L44" s="238"/>
      <c r="M44" s="239"/>
      <c r="N44" s="232"/>
      <c r="O44" s="233"/>
      <c r="P44" s="10"/>
      <c r="Q44" s="10"/>
      <c r="R44" s="10"/>
      <c r="S44" s="10"/>
      <c r="T44" s="10"/>
      <c r="U44" s="10"/>
      <c r="V44" s="10"/>
      <c r="W44" s="10"/>
      <c r="X44" s="10"/>
      <c r="Y44" s="10"/>
      <c r="Z44" s="10"/>
      <c r="AA44" s="10"/>
      <c r="AB44" s="10"/>
      <c r="AC44" s="10"/>
      <c r="AD44" s="10"/>
      <c r="AE44" s="10"/>
      <c r="AF44" s="10"/>
      <c r="AG44" s="10"/>
      <c r="AH44" s="10"/>
    </row>
    <row r="45" spans="1:34" ht="47.25">
      <c r="A45" s="86"/>
      <c r="B45" s="96" t="str">
        <f>HLOOKUP(SL,LT,MATCH("Declaration"&amp;"b"&amp;ROW(),L!$A:$A,0),0)</f>
        <v>5) For each of the following metals, have you identified all of the smelters your company and its suppliers use to supply the products included within the declaration scope indicated above? (*)</v>
      </c>
      <c r="C45" s="11"/>
      <c r="D45" s="90" t="str">
        <f>HLOOKUP(SL,LT,MATCH("Declaration"&amp;"Ans",L!$A:$A,0),0)</f>
        <v>Answer</v>
      </c>
      <c r="E45" s="91"/>
      <c r="F45" s="19"/>
      <c r="G45" s="89" t="str">
        <f>HLOOKUP(SL,LT,MATCH("Declaration"&amp;"Cmt",L!$A:$A,0),0)</f>
        <v>Comments</v>
      </c>
      <c r="H45" s="292" t="str">
        <f>IF($P$26&gt;0,"Click here to enter smelter names","")</f>
        <v>Click here to enter smelter names</v>
      </c>
      <c r="I45" s="292"/>
      <c r="J45" s="292"/>
      <c r="K45" s="76"/>
      <c r="L45" s="238" t="s">
        <v>2570</v>
      </c>
      <c r="M45" s="239"/>
      <c r="N45" s="232"/>
      <c r="O45" s="233"/>
      <c r="P45" s="10"/>
      <c r="Q45" s="10"/>
      <c r="R45" s="10"/>
      <c r="S45" s="10"/>
      <c r="T45" s="10"/>
      <c r="U45" s="10"/>
      <c r="V45" s="10"/>
      <c r="W45" s="10"/>
      <c r="X45" s="10"/>
      <c r="Y45" s="10"/>
      <c r="Z45" s="10"/>
      <c r="AA45" s="10"/>
      <c r="AB45" s="10"/>
      <c r="AC45" s="10"/>
      <c r="AD45" s="10"/>
      <c r="AE45" s="10"/>
      <c r="AF45" s="10"/>
      <c r="AG45" s="10"/>
      <c r="AH45" s="10"/>
    </row>
    <row r="46" spans="1:34" ht="22.5" customHeight="1">
      <c r="A46" s="86"/>
      <c r="B46" s="83" t="str">
        <f>HLOOKUP(SL,LT,MATCH("Declaration"&amp;"Ta",L!$A:$A,0),0)&amp;IF($D$22="No","","(*)")</f>
        <v xml:space="preserve">Tantalum  </v>
      </c>
      <c r="C46" s="11"/>
      <c r="D46" s="283" t="s">
        <v>2962</v>
      </c>
      <c r="E46" s="284"/>
      <c r="F46" s="95"/>
      <c r="G46" s="285"/>
      <c r="H46" s="286"/>
      <c r="I46" s="286"/>
      <c r="J46" s="287"/>
      <c r="K46" s="76"/>
      <c r="L46" s="244"/>
      <c r="M46" s="234"/>
      <c r="N46" s="232"/>
      <c r="O46" s="233"/>
      <c r="P46" s="10"/>
      <c r="Q46" s="10"/>
      <c r="R46" s="10"/>
      <c r="S46" s="10"/>
      <c r="T46" s="10"/>
      <c r="U46" s="10"/>
      <c r="V46" s="10"/>
      <c r="W46" s="10"/>
      <c r="X46" s="10"/>
      <c r="Y46" s="10"/>
      <c r="Z46" s="10"/>
      <c r="AA46" s="10"/>
      <c r="AB46" s="10"/>
      <c r="AC46" s="10"/>
      <c r="AD46" s="10"/>
      <c r="AE46" s="10"/>
      <c r="AF46" s="10"/>
      <c r="AG46" s="10"/>
      <c r="AH46" s="10"/>
    </row>
    <row r="47" spans="1:34" ht="22.5" customHeight="1">
      <c r="A47" s="86"/>
      <c r="B47" s="83" t="str">
        <f>HLOOKUP(SL,LT,MATCH("Declaration"&amp;"Sn",L!$A:$A,0),0)&amp;IF($D$23="No","","(*)")</f>
        <v>Tin  (*)</v>
      </c>
      <c r="C47" s="11"/>
      <c r="D47" s="283" t="s">
        <v>2990</v>
      </c>
      <c r="E47" s="284"/>
      <c r="F47" s="95"/>
      <c r="G47" s="285" t="s">
        <v>2999</v>
      </c>
      <c r="H47" s="286"/>
      <c r="I47" s="286"/>
      <c r="J47" s="287"/>
      <c r="K47" s="76"/>
      <c r="L47" s="244"/>
      <c r="M47" s="232"/>
      <c r="N47" s="232"/>
      <c r="O47" s="233"/>
      <c r="P47" s="10"/>
      <c r="Q47" s="10"/>
      <c r="R47" s="10"/>
      <c r="S47" s="10"/>
      <c r="T47" s="10"/>
      <c r="U47" s="10"/>
      <c r="V47" s="10"/>
      <c r="W47" s="10"/>
      <c r="X47" s="10"/>
      <c r="Y47" s="10"/>
      <c r="Z47" s="10"/>
      <c r="AA47" s="10"/>
      <c r="AB47" s="10"/>
      <c r="AC47" s="10"/>
      <c r="AD47" s="10"/>
      <c r="AE47" s="10"/>
      <c r="AF47" s="10"/>
      <c r="AG47" s="10"/>
      <c r="AH47" s="10"/>
    </row>
    <row r="48" spans="1:34" ht="22.5" customHeight="1">
      <c r="A48" s="86"/>
      <c r="B48" s="83" t="str">
        <f>HLOOKUP(SL,LT,MATCH("Declaration"&amp;"Au",L!$A:$A,0),0)&amp;IF($D$24="No","","(*)")</f>
        <v xml:space="preserve">Gold  </v>
      </c>
      <c r="C48" s="11"/>
      <c r="D48" s="283" t="s">
        <v>2962</v>
      </c>
      <c r="E48" s="284"/>
      <c r="F48" s="95"/>
      <c r="G48" s="285"/>
      <c r="H48" s="286"/>
      <c r="I48" s="286"/>
      <c r="J48" s="287"/>
      <c r="K48" s="76"/>
      <c r="L48" s="244"/>
      <c r="M48" s="232"/>
      <c r="N48" s="232"/>
      <c r="O48" s="233"/>
      <c r="P48" s="10"/>
      <c r="Q48" s="10"/>
      <c r="R48" s="10"/>
      <c r="S48" s="10"/>
      <c r="T48" s="10"/>
      <c r="U48" s="10"/>
      <c r="V48" s="10"/>
      <c r="W48" s="10"/>
      <c r="X48" s="10"/>
      <c r="Y48" s="10"/>
      <c r="Z48" s="10"/>
      <c r="AA48" s="10"/>
      <c r="AB48" s="10"/>
      <c r="AC48" s="10"/>
      <c r="AD48" s="10"/>
      <c r="AE48" s="10"/>
      <c r="AF48" s="10"/>
      <c r="AG48" s="10"/>
      <c r="AH48" s="10"/>
    </row>
    <row r="49" spans="1:34" ht="22.5">
      <c r="A49" s="86"/>
      <c r="B49" s="83" t="str">
        <f>HLOOKUP(SL,LT,MATCH("Declaration"&amp;"W",L!$A:$A,0),0)&amp;IF($D$25="No","","(*)")</f>
        <v xml:space="preserve">Tungsten  </v>
      </c>
      <c r="C49" s="11"/>
      <c r="D49" s="283" t="s">
        <v>2962</v>
      </c>
      <c r="E49" s="284"/>
      <c r="F49" s="95"/>
      <c r="G49" s="285"/>
      <c r="H49" s="286"/>
      <c r="I49" s="286"/>
      <c r="J49" s="287"/>
      <c r="K49" s="76"/>
      <c r="L49" s="244"/>
      <c r="M49" s="232"/>
      <c r="N49" s="232"/>
      <c r="O49" s="233"/>
      <c r="P49" s="10"/>
      <c r="Q49" s="10"/>
      <c r="R49" s="10"/>
      <c r="S49" s="10"/>
      <c r="T49" s="10"/>
      <c r="U49" s="10"/>
      <c r="V49" s="10"/>
      <c r="W49" s="10"/>
      <c r="X49" s="10"/>
      <c r="Y49" s="10"/>
      <c r="Z49" s="10"/>
      <c r="AA49" s="10"/>
      <c r="AB49" s="10"/>
      <c r="AC49" s="10"/>
      <c r="AD49" s="10"/>
      <c r="AE49" s="10"/>
      <c r="AF49" s="10"/>
      <c r="AG49" s="10"/>
      <c r="AH49" s="10"/>
    </row>
    <row r="50" spans="1:34" ht="15.75">
      <c r="A50" s="86"/>
      <c r="B50" s="27"/>
      <c r="C50" s="11"/>
      <c r="D50" s="150"/>
      <c r="E50" s="150"/>
      <c r="F50" s="146"/>
      <c r="G50" s="151"/>
      <c r="H50" s="151"/>
      <c r="I50" s="151"/>
      <c r="J50" s="151"/>
      <c r="K50" s="76"/>
      <c r="L50" s="238"/>
      <c r="M50" s="239"/>
      <c r="N50" s="232"/>
      <c r="O50" s="233"/>
      <c r="P50" s="10"/>
      <c r="Q50" s="10"/>
      <c r="R50" s="10"/>
      <c r="S50" s="10"/>
      <c r="T50" s="10"/>
      <c r="U50" s="10"/>
      <c r="V50" s="10"/>
      <c r="W50" s="10"/>
      <c r="X50" s="10"/>
      <c r="Y50" s="10"/>
      <c r="Z50" s="10"/>
      <c r="AA50" s="10"/>
      <c r="AB50" s="10"/>
      <c r="AC50" s="10"/>
      <c r="AD50" s="10"/>
      <c r="AE50" s="10"/>
      <c r="AF50" s="10"/>
      <c r="AG50" s="10"/>
      <c r="AH50" s="10"/>
    </row>
    <row r="51" spans="1:34" ht="47.25">
      <c r="A51" s="86"/>
      <c r="B51" s="89" t="str">
        <f>HLOOKUP(SL,LT,MATCH("Declaration"&amp;"b"&amp;ROW(),L!$A:$A,0),0)</f>
        <v>6) Have all of the smelters used by your company and its suppliers been validated as compliant in accordance with the Conflict-Free Smelter (CFS) Program and listed on the Compliant Smelter List for the following metals? (*)</v>
      </c>
      <c r="C51" s="11"/>
      <c r="D51" s="90" t="str">
        <f>HLOOKUP(SL,LT,MATCH("Declaration"&amp;"Ans",L!$A:$A,0),0)</f>
        <v>Answer</v>
      </c>
      <c r="E51" s="91"/>
      <c r="F51" s="19"/>
      <c r="G51" s="89" t="str">
        <f>HLOOKUP(SL,LT,MATCH("Declaration"&amp;"Cmt",L!$A:$A,0),0)</f>
        <v>Comments</v>
      </c>
      <c r="H51" s="323" t="s">
        <v>552</v>
      </c>
      <c r="I51" s="323"/>
      <c r="J51" s="323"/>
      <c r="K51" s="76"/>
      <c r="L51" s="238" t="s">
        <v>2570</v>
      </c>
      <c r="M51" s="239"/>
      <c r="N51" s="232"/>
      <c r="O51" s="233"/>
      <c r="P51" s="10"/>
      <c r="Q51" s="10"/>
      <c r="R51" s="10"/>
      <c r="S51" s="10"/>
      <c r="T51" s="10"/>
      <c r="U51" s="10"/>
      <c r="V51" s="10"/>
      <c r="W51" s="10"/>
      <c r="X51" s="10"/>
      <c r="Y51" s="10"/>
      <c r="Z51" s="10"/>
      <c r="AA51" s="10"/>
      <c r="AB51" s="10"/>
      <c r="AC51" s="10"/>
      <c r="AD51" s="10"/>
      <c r="AE51" s="10"/>
      <c r="AF51" s="10"/>
      <c r="AG51" s="10"/>
      <c r="AH51" s="10"/>
    </row>
    <row r="52" spans="1:34" ht="22.5">
      <c r="A52" s="86"/>
      <c r="B52" s="83" t="str">
        <f>HLOOKUP(SL,LT,MATCH("Declaration"&amp;"Ta",L!$A:$A,0),0)&amp;IF($D$22="No","","(*)")</f>
        <v xml:space="preserve">Tantalum  </v>
      </c>
      <c r="C52" s="75"/>
      <c r="D52" s="283" t="s">
        <v>2962</v>
      </c>
      <c r="E52" s="284"/>
      <c r="F52" s="97"/>
      <c r="G52" s="285"/>
      <c r="H52" s="286"/>
      <c r="I52" s="286"/>
      <c r="J52" s="287"/>
      <c r="K52" s="76"/>
      <c r="L52" s="244"/>
      <c r="M52" s="234"/>
      <c r="N52" s="232"/>
      <c r="O52" s="233"/>
      <c r="P52" s="10"/>
      <c r="Q52" s="10"/>
      <c r="R52" s="10"/>
      <c r="S52" s="10"/>
      <c r="T52" s="10"/>
      <c r="U52" s="10"/>
      <c r="V52" s="10"/>
      <c r="W52" s="10"/>
      <c r="X52" s="10"/>
      <c r="Y52" s="10"/>
      <c r="Z52" s="10"/>
      <c r="AA52" s="10"/>
      <c r="AB52" s="10"/>
      <c r="AC52" s="10"/>
      <c r="AD52" s="10"/>
      <c r="AE52" s="10"/>
      <c r="AF52" s="10"/>
      <c r="AG52" s="10"/>
      <c r="AH52" s="10"/>
    </row>
    <row r="53" spans="1:34" ht="22.5" customHeight="1">
      <c r="A53" s="86"/>
      <c r="B53" s="83" t="str">
        <f>HLOOKUP(SL,LT,MATCH("Declaration"&amp;"Sn",L!$A:$A,0),0)&amp;IF($D$23="No","","(*)")</f>
        <v>Tin  (*)</v>
      </c>
      <c r="C53" s="75"/>
      <c r="D53" s="283" t="s">
        <v>2961</v>
      </c>
      <c r="E53" s="284"/>
      <c r="F53" s="97"/>
      <c r="G53" s="285" t="s">
        <v>2999</v>
      </c>
      <c r="H53" s="286"/>
      <c r="I53" s="286"/>
      <c r="J53" s="287"/>
      <c r="K53" s="76"/>
      <c r="L53" s="244"/>
      <c r="M53" s="232"/>
      <c r="N53" s="232"/>
      <c r="O53" s="233"/>
      <c r="P53" s="10"/>
      <c r="Q53" s="10"/>
      <c r="R53" s="10"/>
      <c r="S53" s="10"/>
      <c r="T53" s="10"/>
      <c r="U53" s="10"/>
      <c r="V53" s="10"/>
      <c r="W53" s="10"/>
      <c r="X53" s="10"/>
      <c r="Y53" s="10"/>
      <c r="Z53" s="10"/>
      <c r="AA53" s="10"/>
      <c r="AB53" s="10"/>
      <c r="AC53" s="10"/>
      <c r="AD53" s="10"/>
      <c r="AE53" s="10"/>
      <c r="AF53" s="10"/>
      <c r="AG53" s="10"/>
      <c r="AH53" s="10"/>
    </row>
    <row r="54" spans="1:34" ht="22.5">
      <c r="A54" s="86"/>
      <c r="B54" s="83" t="str">
        <f>HLOOKUP(SL,LT,MATCH("Declaration"&amp;"Au",L!$A:$A,0),0)&amp;IF($D$24="No","","(*)")</f>
        <v xml:space="preserve">Gold  </v>
      </c>
      <c r="C54" s="75"/>
      <c r="D54" s="283" t="s">
        <v>2962</v>
      </c>
      <c r="E54" s="284"/>
      <c r="F54" s="97"/>
      <c r="G54" s="285"/>
      <c r="H54" s="286"/>
      <c r="I54" s="286"/>
      <c r="J54" s="287"/>
      <c r="K54" s="76"/>
      <c r="L54" s="244"/>
      <c r="M54" s="232"/>
      <c r="N54" s="232"/>
      <c r="O54" s="233"/>
      <c r="P54" s="10"/>
      <c r="Q54" s="10"/>
      <c r="R54" s="10"/>
      <c r="S54" s="10"/>
      <c r="T54" s="10"/>
      <c r="U54" s="10"/>
      <c r="V54" s="10"/>
      <c r="W54" s="10"/>
      <c r="X54" s="10"/>
      <c r="Y54" s="10"/>
      <c r="Z54" s="10"/>
      <c r="AA54" s="10"/>
      <c r="AB54" s="10"/>
      <c r="AC54" s="10"/>
      <c r="AD54" s="10"/>
      <c r="AE54" s="10"/>
      <c r="AF54" s="10"/>
      <c r="AG54" s="10"/>
      <c r="AH54" s="10"/>
    </row>
    <row r="55" spans="1:34" ht="22.5">
      <c r="A55" s="79"/>
      <c r="B55" s="83" t="str">
        <f>HLOOKUP(SL,LT,MATCH("Declaration"&amp;"W",L!$A:$A,0),0)&amp;IF($D$25="No","","(*)")</f>
        <v xml:space="preserve">Tungsten  </v>
      </c>
      <c r="C55" s="98"/>
      <c r="D55" s="283" t="s">
        <v>2962</v>
      </c>
      <c r="E55" s="284"/>
      <c r="F55" s="99"/>
      <c r="G55" s="285"/>
      <c r="H55" s="286"/>
      <c r="I55" s="286"/>
      <c r="J55" s="287"/>
      <c r="K55" s="80"/>
      <c r="L55" s="245"/>
      <c r="M55" s="232"/>
      <c r="N55" s="232"/>
      <c r="O55" s="233"/>
      <c r="P55" s="10"/>
      <c r="Q55" s="10"/>
      <c r="R55" s="10"/>
      <c r="S55" s="10"/>
      <c r="T55" s="10"/>
      <c r="U55" s="10"/>
      <c r="V55" s="10"/>
      <c r="W55" s="10"/>
      <c r="X55" s="10"/>
      <c r="Y55" s="10"/>
      <c r="Z55" s="10"/>
      <c r="AA55" s="10"/>
      <c r="AB55" s="10"/>
      <c r="AC55" s="10"/>
      <c r="AD55" s="10"/>
      <c r="AE55" s="10"/>
      <c r="AF55" s="10"/>
      <c r="AG55" s="10"/>
      <c r="AH55" s="10"/>
    </row>
    <row r="56" spans="1:34" ht="15">
      <c r="A56" s="86"/>
      <c r="B56" s="18"/>
      <c r="C56" s="18"/>
      <c r="D56" s="18"/>
      <c r="E56" s="18"/>
      <c r="F56" s="18"/>
      <c r="G56" s="142"/>
      <c r="H56" s="142"/>
      <c r="I56" s="142"/>
      <c r="J56" s="142"/>
      <c r="K56" s="76"/>
      <c r="L56" s="241"/>
      <c r="M56" s="232"/>
      <c r="N56" s="232"/>
      <c r="O56" s="233"/>
      <c r="P56" s="10"/>
      <c r="Q56" s="10"/>
      <c r="R56" s="10"/>
      <c r="S56" s="10"/>
      <c r="T56" s="10"/>
      <c r="U56" s="10"/>
      <c r="V56" s="10"/>
      <c r="W56" s="10"/>
      <c r="X56" s="10"/>
      <c r="Y56" s="10"/>
      <c r="Z56" s="10"/>
      <c r="AA56" s="10"/>
      <c r="AB56" s="10"/>
      <c r="AC56" s="10"/>
      <c r="AD56" s="10"/>
      <c r="AE56" s="10"/>
      <c r="AF56" s="10"/>
      <c r="AG56" s="10"/>
      <c r="AH56" s="10"/>
    </row>
    <row r="57" spans="1:34" ht="15">
      <c r="A57" s="86"/>
      <c r="B57" s="325" t="str">
        <f>HLOOKUP(SL,LT,MATCH("Declaration"&amp;"b"&amp;ROW(),L!$A:$A,0),0)</f>
        <v>Answer the Following Questions at a Company Level</v>
      </c>
      <c r="C57" s="325"/>
      <c r="D57" s="325"/>
      <c r="E57" s="325"/>
      <c r="F57" s="325"/>
      <c r="G57" s="325"/>
      <c r="H57" s="325"/>
      <c r="I57" s="325"/>
      <c r="J57" s="325"/>
      <c r="K57" s="76"/>
      <c r="L57" s="241"/>
      <c r="M57" s="232"/>
      <c r="N57" s="232"/>
      <c r="O57" s="233"/>
      <c r="P57" s="10"/>
      <c r="Q57" s="10"/>
      <c r="R57" s="10"/>
      <c r="S57" s="10"/>
      <c r="T57" s="10"/>
      <c r="U57" s="10"/>
      <c r="V57" s="10"/>
      <c r="W57" s="10"/>
      <c r="X57" s="10"/>
      <c r="Y57" s="10"/>
      <c r="Z57" s="10"/>
      <c r="AA57" s="10"/>
      <c r="AB57" s="10"/>
      <c r="AC57" s="10"/>
      <c r="AD57" s="10"/>
      <c r="AE57" s="10"/>
      <c r="AF57" s="10"/>
      <c r="AG57" s="10"/>
      <c r="AH57" s="10"/>
    </row>
    <row r="58" spans="1:34" ht="15.75">
      <c r="A58" s="100"/>
      <c r="B58" s="101" t="str">
        <f>HLOOKUP(SL,LT,MATCH("Declaration"&amp;"b"&amp;ROW(),L!$A:$A,0),0)</f>
        <v>Question</v>
      </c>
      <c r="C58" s="143"/>
      <c r="D58" s="90" t="str">
        <f>HLOOKUP(SL,LT,MATCH("Declaration"&amp;"Ans",L!$A:$A,0),0)</f>
        <v>Answer</v>
      </c>
      <c r="E58" s="102"/>
      <c r="F58" s="103"/>
      <c r="G58" s="322" t="str">
        <f>HLOOKUP(SL,LT,MATCH("Declaration"&amp;"Cmt",L!$A:$A,0),0)</f>
        <v>Comments</v>
      </c>
      <c r="H58" s="322" t="e">
        <f>HLOOKUP(SL,LT,$O58,0)</f>
        <v>#VALUE!</v>
      </c>
      <c r="I58" s="322" t="e">
        <f>HLOOKUP(SL,LT,$O58,0)</f>
        <v>#VALUE!</v>
      </c>
      <c r="J58" s="144"/>
      <c r="K58" s="105"/>
      <c r="L58" s="240"/>
      <c r="M58" s="239"/>
      <c r="N58" s="232"/>
      <c r="O58" s="233"/>
      <c r="P58" s="10"/>
      <c r="Q58" s="10"/>
      <c r="R58" s="10"/>
      <c r="S58" s="10"/>
      <c r="T58" s="10"/>
      <c r="U58" s="10"/>
      <c r="V58" s="10"/>
      <c r="W58" s="10"/>
      <c r="X58" s="10"/>
      <c r="Y58" s="10"/>
      <c r="Z58" s="10"/>
      <c r="AA58" s="10"/>
      <c r="AB58" s="10"/>
      <c r="AC58" s="10"/>
      <c r="AD58" s="10"/>
      <c r="AE58" s="10"/>
      <c r="AF58" s="10"/>
      <c r="AG58" s="10"/>
      <c r="AH58" s="10"/>
    </row>
    <row r="59" spans="1:34" ht="30">
      <c r="A59" s="86"/>
      <c r="B59" s="106" t="str">
        <f>HLOOKUP(SL,LT,MATCH("Declaration"&amp;"b"&amp;ROW(),L!$A:$A,0),0)&amp;IF(AND($D$22="No",$D$23="No",$D$24="No",$D$25="No"),"","(*)")</f>
        <v>A. Do you have a policy in place that includes DRC conflict-free sourcing? (*)</v>
      </c>
      <c r="C59" s="107"/>
      <c r="D59" s="283" t="s">
        <v>2961</v>
      </c>
      <c r="E59" s="284"/>
      <c r="F59" s="107"/>
      <c r="G59" s="285" t="s">
        <v>2991</v>
      </c>
      <c r="H59" s="286"/>
      <c r="I59" s="286"/>
      <c r="J59" s="287"/>
      <c r="K59" s="76"/>
      <c r="L59" s="240" t="s">
        <v>2571</v>
      </c>
      <c r="M59" s="239"/>
      <c r="N59" s="232"/>
      <c r="O59" s="233"/>
      <c r="P59" s="10"/>
      <c r="Q59" s="10"/>
      <c r="R59" s="10"/>
      <c r="S59" s="10"/>
      <c r="T59" s="10"/>
      <c r="U59" s="10"/>
      <c r="V59" s="10"/>
      <c r="W59" s="10"/>
      <c r="X59" s="10"/>
      <c r="Y59" s="10"/>
      <c r="Z59" s="10"/>
      <c r="AA59" s="10"/>
      <c r="AB59" s="10"/>
      <c r="AC59" s="10"/>
      <c r="AD59" s="10"/>
      <c r="AE59" s="10"/>
      <c r="AF59" s="10"/>
      <c r="AG59" s="10"/>
      <c r="AH59" s="10"/>
    </row>
    <row r="60" spans="1:34" ht="15.75">
      <c r="A60" s="86"/>
      <c r="B60" s="108"/>
      <c r="C60" s="13"/>
      <c r="D60" s="109"/>
      <c r="E60" s="109"/>
      <c r="F60" s="13"/>
      <c r="G60" s="326"/>
      <c r="H60" s="326"/>
      <c r="I60" s="326"/>
      <c r="J60" s="326"/>
      <c r="K60" s="76"/>
      <c r="L60" s="240"/>
      <c r="M60" s="239"/>
      <c r="N60" s="232"/>
      <c r="O60" s="233"/>
      <c r="P60" s="10"/>
      <c r="Q60" s="10"/>
      <c r="R60" s="10"/>
      <c r="S60" s="10"/>
      <c r="T60" s="10"/>
      <c r="U60" s="10"/>
      <c r="V60" s="10"/>
      <c r="W60" s="10"/>
      <c r="X60" s="10"/>
      <c r="Y60" s="10"/>
      <c r="Z60" s="10"/>
      <c r="AA60" s="10"/>
      <c r="AB60" s="10"/>
      <c r="AC60" s="10"/>
      <c r="AD60" s="10"/>
      <c r="AE60" s="10"/>
      <c r="AF60" s="10"/>
      <c r="AG60" s="10"/>
      <c r="AH60" s="10"/>
    </row>
    <row r="61" spans="1:34" ht="30">
      <c r="A61" s="86"/>
      <c r="B61" s="106" t="str">
        <f>HLOOKUP(SL,LT,MATCH("Declaration"&amp;"b"&amp;ROW(),L!$A:$A,0),0)&amp;IF(AND($D$22="No",$D$23="No",$D$24="No",$D$25="No"),"","(*)")</f>
        <v>B. Is this policy publicly available on your website? (*)</v>
      </c>
      <c r="C61" s="107"/>
      <c r="D61" s="283" t="s">
        <v>2961</v>
      </c>
      <c r="E61" s="284"/>
      <c r="F61" s="107"/>
      <c r="G61" s="285" t="s">
        <v>2992</v>
      </c>
      <c r="H61" s="286"/>
      <c r="I61" s="286"/>
      <c r="J61" s="287"/>
      <c r="K61" s="76"/>
      <c r="L61" s="240" t="s">
        <v>2572</v>
      </c>
      <c r="M61" s="239"/>
      <c r="N61" s="232"/>
      <c r="O61" s="233"/>
      <c r="P61" s="10"/>
      <c r="Q61" s="10"/>
      <c r="R61" s="10"/>
      <c r="S61" s="10"/>
      <c r="T61" s="10"/>
      <c r="U61" s="10"/>
      <c r="V61" s="10"/>
      <c r="W61" s="10"/>
      <c r="X61" s="10"/>
      <c r="Y61" s="10"/>
      <c r="Z61" s="10"/>
      <c r="AA61" s="10"/>
      <c r="AB61" s="10"/>
      <c r="AC61" s="10"/>
      <c r="AD61" s="10"/>
      <c r="AE61" s="10"/>
      <c r="AF61" s="10"/>
      <c r="AG61" s="10"/>
      <c r="AH61" s="10"/>
    </row>
    <row r="62" spans="1:34" ht="15.75">
      <c r="A62" s="86"/>
      <c r="B62" s="108"/>
      <c r="C62" s="13"/>
      <c r="D62" s="109"/>
      <c r="E62" s="109"/>
      <c r="F62" s="13"/>
      <c r="G62" s="104"/>
      <c r="H62" s="104"/>
      <c r="I62" s="104"/>
      <c r="J62" s="104"/>
      <c r="K62" s="76"/>
      <c r="L62" s="240"/>
      <c r="M62" s="239"/>
      <c r="N62" s="232"/>
      <c r="O62" s="233"/>
      <c r="P62" s="10"/>
      <c r="Q62" s="10"/>
      <c r="R62" s="10"/>
      <c r="S62" s="10"/>
      <c r="T62" s="10"/>
      <c r="U62" s="10"/>
      <c r="V62" s="10"/>
      <c r="W62" s="10"/>
      <c r="X62" s="10"/>
      <c r="Y62" s="10"/>
      <c r="Z62" s="10"/>
      <c r="AA62" s="10"/>
      <c r="AB62" s="10"/>
      <c r="AC62" s="10"/>
      <c r="AD62" s="10"/>
      <c r="AE62" s="10"/>
      <c r="AF62" s="10"/>
      <c r="AG62" s="10"/>
      <c r="AH62" s="10"/>
    </row>
    <row r="63" spans="1:34" ht="30">
      <c r="A63" s="86"/>
      <c r="B63" s="106" t="str">
        <f>HLOOKUP(SL,LT,MATCH("Declaration"&amp;"b"&amp;ROW(),L!$A:$A,0),0)&amp;IF(AND($D$22="No",$D$23="No",$D$24="No",$D$25="No"),"","(*)")</f>
        <v>C. Do you require your direct suppliers to be DRC conflict-free? (*)</v>
      </c>
      <c r="C63" s="107"/>
      <c r="D63" s="283" t="s">
        <v>2986</v>
      </c>
      <c r="E63" s="284"/>
      <c r="F63" s="107"/>
      <c r="G63" s="285" t="s">
        <v>3003</v>
      </c>
      <c r="H63" s="286"/>
      <c r="I63" s="286"/>
      <c r="J63" s="287"/>
      <c r="K63" s="76"/>
      <c r="L63" s="240" t="s">
        <v>2572</v>
      </c>
      <c r="M63" s="239"/>
      <c r="N63" s="232"/>
      <c r="O63" s="233"/>
      <c r="P63" s="10"/>
      <c r="Q63" s="10"/>
      <c r="R63" s="10"/>
      <c r="S63" s="10"/>
      <c r="T63" s="10"/>
      <c r="U63" s="10"/>
      <c r="V63" s="10"/>
      <c r="W63" s="10"/>
      <c r="X63" s="10"/>
      <c r="Y63" s="10"/>
      <c r="Z63" s="10"/>
      <c r="AA63" s="10"/>
      <c r="AB63" s="10"/>
      <c r="AC63" s="10"/>
      <c r="AD63" s="10"/>
      <c r="AE63" s="10"/>
      <c r="AF63" s="10"/>
      <c r="AG63" s="10"/>
      <c r="AH63" s="10"/>
    </row>
    <row r="64" spans="1:34" ht="15.75">
      <c r="A64" s="86"/>
      <c r="B64" s="108"/>
      <c r="C64" s="13"/>
      <c r="D64" s="109"/>
      <c r="E64" s="109"/>
      <c r="F64" s="13"/>
      <c r="G64" s="104"/>
      <c r="H64" s="104"/>
      <c r="I64" s="104"/>
      <c r="J64" s="104"/>
      <c r="K64" s="76"/>
      <c r="L64" s="240"/>
      <c r="M64" s="239"/>
      <c r="N64" s="232"/>
      <c r="O64" s="233"/>
      <c r="P64" s="10"/>
      <c r="Q64" s="10"/>
      <c r="R64" s="10"/>
      <c r="S64" s="10"/>
      <c r="T64" s="10"/>
      <c r="U64" s="10"/>
      <c r="V64" s="10"/>
      <c r="W64" s="10"/>
      <c r="X64" s="10"/>
      <c r="Y64" s="10"/>
      <c r="Z64" s="10"/>
      <c r="AA64" s="10"/>
      <c r="AB64" s="10"/>
      <c r="AC64" s="10"/>
      <c r="AD64" s="10"/>
      <c r="AE64" s="10"/>
      <c r="AF64" s="10"/>
      <c r="AG64" s="10"/>
      <c r="AH64" s="10"/>
    </row>
    <row r="65" spans="1:34" ht="45">
      <c r="A65" s="86"/>
      <c r="B65" s="106" t="str">
        <f>HLOOKUP(SL,LT,MATCH("Declaration"&amp;"b"&amp;ROW(),L!$A:$A,0),0)&amp;IF(AND($D$22="No",$D$23="No",$D$24="No",$D$25="No"),"","(*)")</f>
        <v>D. Do you require your direct suppliers to source from smelters validated as compliant to a CFS protocol using the CFS Compliant Smelter List? (*)</v>
      </c>
      <c r="C65" s="107"/>
      <c r="D65" s="283" t="s">
        <v>2961</v>
      </c>
      <c r="E65" s="284"/>
      <c r="F65" s="107"/>
      <c r="G65" s="285" t="s">
        <v>3004</v>
      </c>
      <c r="H65" s="286"/>
      <c r="I65" s="286"/>
      <c r="J65" s="287"/>
      <c r="K65" s="76"/>
      <c r="L65" s="240" t="s">
        <v>2756</v>
      </c>
      <c r="M65" s="239"/>
      <c r="N65" s="232"/>
      <c r="O65" s="233"/>
      <c r="P65" s="10"/>
      <c r="Q65" s="10"/>
      <c r="R65" s="10"/>
      <c r="S65" s="10"/>
      <c r="T65" s="10"/>
      <c r="U65" s="10"/>
      <c r="V65" s="10"/>
      <c r="W65" s="10"/>
      <c r="X65" s="10"/>
      <c r="Y65" s="10"/>
      <c r="Z65" s="10"/>
      <c r="AA65" s="10"/>
      <c r="AB65" s="10"/>
      <c r="AC65" s="10"/>
      <c r="AD65" s="10"/>
      <c r="AE65" s="10"/>
      <c r="AF65" s="10"/>
      <c r="AG65" s="10"/>
      <c r="AH65" s="10"/>
    </row>
    <row r="66" spans="1:34" ht="15.75">
      <c r="A66" s="86"/>
      <c r="B66" s="110"/>
      <c r="C66" s="13"/>
      <c r="D66" s="111"/>
      <c r="E66" s="111"/>
      <c r="F66" s="13"/>
      <c r="G66" s="104"/>
      <c r="H66" s="104"/>
      <c r="I66" s="104"/>
      <c r="J66" s="104"/>
      <c r="K66" s="76"/>
      <c r="L66" s="240"/>
      <c r="M66" s="239"/>
      <c r="N66" s="232"/>
      <c r="O66" s="233"/>
      <c r="P66" s="10"/>
      <c r="Q66" s="10"/>
      <c r="R66" s="10"/>
      <c r="S66" s="10"/>
      <c r="T66" s="10"/>
      <c r="U66" s="10"/>
      <c r="V66" s="10"/>
      <c r="W66" s="10"/>
      <c r="X66" s="10"/>
      <c r="Y66" s="10"/>
      <c r="Z66" s="10"/>
      <c r="AA66" s="10"/>
      <c r="AB66" s="10"/>
      <c r="AC66" s="10"/>
      <c r="AD66" s="10"/>
      <c r="AE66" s="10"/>
      <c r="AF66" s="10"/>
      <c r="AG66" s="10"/>
      <c r="AH66" s="10"/>
    </row>
    <row r="67" spans="1:34" ht="30">
      <c r="A67" s="86"/>
      <c r="B67" s="106" t="str">
        <f>HLOOKUP(SL,LT,MATCH("Declaration"&amp;"b"&amp;ROW(),L!$A:$A,0),0)&amp;IF(AND($D$22="No",$D$23="No",$D$24="No",$D$25="No"),"","(*)")</f>
        <v>E. Have you implemented due diligence measures for conflict-free sourcing? (*)</v>
      </c>
      <c r="C67" s="107"/>
      <c r="D67" s="283" t="s">
        <v>2961</v>
      </c>
      <c r="E67" s="284"/>
      <c r="F67" s="107"/>
      <c r="G67" s="285" t="s">
        <v>2993</v>
      </c>
      <c r="H67" s="286"/>
      <c r="I67" s="286"/>
      <c r="J67" s="287"/>
      <c r="K67" s="76"/>
      <c r="L67" s="240" t="s">
        <v>2572</v>
      </c>
      <c r="M67" s="239"/>
      <c r="N67" s="232"/>
      <c r="O67" s="233"/>
      <c r="P67" s="10"/>
      <c r="Q67" s="10"/>
      <c r="R67" s="10"/>
      <c r="S67" s="10"/>
      <c r="T67" s="10"/>
      <c r="U67" s="10"/>
      <c r="V67" s="10"/>
      <c r="W67" s="10"/>
      <c r="X67" s="10"/>
      <c r="Y67" s="10"/>
      <c r="Z67" s="10"/>
      <c r="AA67" s="10"/>
      <c r="AB67" s="10"/>
      <c r="AC67" s="10"/>
      <c r="AD67" s="10"/>
      <c r="AE67" s="10"/>
      <c r="AF67" s="10"/>
      <c r="AG67" s="10"/>
      <c r="AH67" s="10"/>
    </row>
    <row r="68" spans="1:34" ht="15.75">
      <c r="A68" s="86"/>
      <c r="B68" s="108"/>
      <c r="C68" s="13"/>
      <c r="D68" s="109"/>
      <c r="E68" s="109"/>
      <c r="F68" s="13"/>
      <c r="G68" s="104"/>
      <c r="H68" s="104"/>
      <c r="I68" s="104"/>
      <c r="J68" s="104"/>
      <c r="K68" s="76"/>
      <c r="L68" s="240"/>
      <c r="M68" s="239"/>
      <c r="N68" s="232"/>
      <c r="O68" s="233"/>
      <c r="P68" s="10"/>
      <c r="Q68" s="10"/>
      <c r="R68" s="10"/>
      <c r="S68" s="10"/>
      <c r="T68" s="10"/>
      <c r="U68" s="10"/>
      <c r="V68" s="10"/>
      <c r="W68" s="10"/>
      <c r="X68" s="10"/>
      <c r="Y68" s="10"/>
      <c r="Z68" s="10"/>
      <c r="AA68" s="10"/>
      <c r="AB68" s="10"/>
      <c r="AC68" s="10"/>
      <c r="AD68" s="10"/>
      <c r="AE68" s="10"/>
      <c r="AF68" s="10"/>
      <c r="AG68" s="10"/>
      <c r="AH68" s="10"/>
    </row>
    <row r="69" spans="1:34" ht="35.25" customHeight="1">
      <c r="A69" s="86"/>
      <c r="B69" s="106" t="str">
        <f>HLOOKUP(SL,LT,MATCH("Declaration"&amp;"b"&amp;ROW(),L!$A:$A,0),0)&amp;IF(AND($D$22="No",$D$23="No",$D$24="No",$D$25="No"),"","(*)")</f>
        <v>F. Do you request your suppliers to fill out this Conflict Minerals Reporting Template? (*)</v>
      </c>
      <c r="C69" s="107"/>
      <c r="D69" s="283" t="s">
        <v>2961</v>
      </c>
      <c r="E69" s="284"/>
      <c r="F69" s="107"/>
      <c r="G69" s="285" t="s">
        <v>3005</v>
      </c>
      <c r="H69" s="286"/>
      <c r="I69" s="286"/>
      <c r="J69" s="287"/>
      <c r="K69" s="76"/>
      <c r="L69" s="240" t="s">
        <v>2572</v>
      </c>
      <c r="M69" s="239"/>
      <c r="N69" s="232"/>
      <c r="O69" s="233"/>
      <c r="P69" s="10"/>
      <c r="Q69" s="10"/>
      <c r="R69" s="10"/>
      <c r="S69" s="10"/>
      <c r="T69" s="10"/>
      <c r="U69" s="10"/>
      <c r="V69" s="10"/>
      <c r="W69" s="10"/>
      <c r="X69" s="10"/>
      <c r="Y69" s="10"/>
      <c r="Z69" s="10"/>
      <c r="AA69" s="10"/>
      <c r="AB69" s="10"/>
      <c r="AC69" s="10"/>
      <c r="AD69" s="10"/>
      <c r="AE69" s="10"/>
      <c r="AF69" s="10"/>
      <c r="AG69" s="10"/>
      <c r="AH69" s="10"/>
    </row>
    <row r="70" spans="1:34" ht="15.75">
      <c r="A70" s="86"/>
      <c r="B70" s="112"/>
      <c r="C70" s="13"/>
      <c r="D70" s="109"/>
      <c r="E70" s="109"/>
      <c r="F70" s="14"/>
      <c r="G70" s="326"/>
      <c r="H70" s="326"/>
      <c r="I70" s="326"/>
      <c r="J70" s="326"/>
      <c r="K70" s="76"/>
      <c r="L70" s="240"/>
      <c r="M70" s="239"/>
      <c r="N70" s="232"/>
      <c r="O70" s="233"/>
      <c r="P70" s="10"/>
      <c r="Q70" s="10"/>
      <c r="R70" s="10"/>
      <c r="S70" s="10"/>
      <c r="T70" s="10"/>
      <c r="U70" s="10"/>
      <c r="V70" s="10"/>
      <c r="W70" s="10"/>
      <c r="X70" s="10"/>
      <c r="Y70" s="10"/>
      <c r="Z70" s="10"/>
      <c r="AA70" s="10"/>
      <c r="AB70" s="10"/>
      <c r="AC70" s="10"/>
      <c r="AD70" s="10"/>
      <c r="AE70" s="10"/>
      <c r="AF70" s="10"/>
      <c r="AG70" s="10"/>
      <c r="AH70" s="10"/>
    </row>
    <row r="71" spans="1:34" ht="30">
      <c r="A71" s="86"/>
      <c r="B71" s="106" t="str">
        <f>HLOOKUP(SL,LT,MATCH("Declaration"&amp;"b"&amp;ROW(),L!$A:$A,0),0)&amp;IF(AND($D$22="No",$D$23="No",$D$24="No",$D$25="No"),"","(*)")</f>
        <v>G. Do you request smelter names from your suppliers? (*)</v>
      </c>
      <c r="C71" s="107"/>
      <c r="D71" s="283" t="s">
        <v>2961</v>
      </c>
      <c r="E71" s="284"/>
      <c r="F71" s="107"/>
      <c r="G71" s="285" t="s">
        <v>2994</v>
      </c>
      <c r="H71" s="286"/>
      <c r="I71" s="286"/>
      <c r="J71" s="287"/>
      <c r="K71" s="76"/>
      <c r="L71" s="240" t="s">
        <v>2572</v>
      </c>
      <c r="M71" s="239"/>
      <c r="N71" s="232"/>
      <c r="O71" s="233"/>
      <c r="P71" s="10"/>
      <c r="Q71" s="10"/>
      <c r="R71" s="10"/>
      <c r="S71" s="10"/>
      <c r="T71" s="10"/>
      <c r="U71" s="10"/>
      <c r="V71" s="10"/>
      <c r="W71" s="10"/>
      <c r="X71" s="10"/>
      <c r="Y71" s="10"/>
      <c r="Z71" s="10"/>
      <c r="AA71" s="10"/>
      <c r="AB71" s="10"/>
      <c r="AC71" s="10"/>
      <c r="AD71" s="10"/>
      <c r="AE71" s="10"/>
      <c r="AF71" s="10"/>
      <c r="AG71" s="10"/>
      <c r="AH71" s="10"/>
    </row>
    <row r="72" spans="1:34" ht="15.75">
      <c r="A72" s="86"/>
      <c r="B72" s="112"/>
      <c r="C72" s="13"/>
      <c r="D72" s="109"/>
      <c r="E72" s="109"/>
      <c r="F72" s="14"/>
      <c r="G72" s="326"/>
      <c r="H72" s="326"/>
      <c r="I72" s="326"/>
      <c r="J72" s="326"/>
      <c r="K72" s="76"/>
      <c r="L72" s="240"/>
      <c r="M72" s="239"/>
      <c r="N72" s="232"/>
      <c r="O72" s="233"/>
      <c r="P72" s="10"/>
      <c r="Q72" s="10"/>
      <c r="R72" s="10"/>
      <c r="S72" s="10"/>
      <c r="T72" s="10"/>
      <c r="U72" s="10"/>
      <c r="V72" s="10"/>
      <c r="W72" s="10"/>
      <c r="X72" s="10"/>
      <c r="Y72" s="10"/>
      <c r="Z72" s="10"/>
      <c r="AA72" s="10"/>
      <c r="AB72" s="10"/>
      <c r="AC72" s="10"/>
      <c r="AD72" s="10"/>
      <c r="AE72" s="10"/>
      <c r="AF72" s="10"/>
      <c r="AG72" s="10"/>
      <c r="AH72" s="10"/>
    </row>
    <row r="73" spans="1:34" ht="37.15" customHeight="1">
      <c r="A73" s="86"/>
      <c r="B73" s="106" t="str">
        <f>HLOOKUP(SL,LT,MATCH("Declaration"&amp;"b"&amp;ROW(),L!$A:$A,0),0)&amp;IF(AND($D$22="No",$D$23="No",$D$24="No",$D$25="No"),"","(*)")</f>
        <v>H. Do you verify due diligence information received from your suppliers? (*)</v>
      </c>
      <c r="C73" s="107"/>
      <c r="D73" s="283" t="s">
        <v>2995</v>
      </c>
      <c r="E73" s="284"/>
      <c r="F73" s="107"/>
      <c r="G73" s="285" t="s">
        <v>3002</v>
      </c>
      <c r="H73" s="286"/>
      <c r="I73" s="286"/>
      <c r="J73" s="287"/>
      <c r="K73" s="76"/>
      <c r="L73" s="240" t="s">
        <v>2570</v>
      </c>
      <c r="M73" s="239"/>
      <c r="N73" s="232"/>
      <c r="O73" s="233"/>
      <c r="P73" s="10"/>
      <c r="Q73" s="10"/>
      <c r="R73" s="10"/>
      <c r="S73" s="10"/>
      <c r="T73" s="10"/>
      <c r="U73" s="10"/>
      <c r="V73" s="10"/>
      <c r="W73" s="10"/>
      <c r="X73" s="10"/>
      <c r="Y73" s="10"/>
      <c r="Z73" s="10"/>
      <c r="AA73" s="10"/>
      <c r="AB73" s="10"/>
      <c r="AC73" s="10"/>
      <c r="AD73" s="10"/>
      <c r="AE73" s="10"/>
      <c r="AF73" s="10"/>
      <c r="AG73" s="10"/>
      <c r="AH73" s="10"/>
    </row>
    <row r="74" spans="1:34" ht="15.75">
      <c r="A74" s="86"/>
      <c r="B74" s="108"/>
      <c r="C74" s="13"/>
      <c r="D74" s="109"/>
      <c r="E74" s="109"/>
      <c r="F74" s="14"/>
      <c r="G74" s="327"/>
      <c r="H74" s="327"/>
      <c r="I74" s="327"/>
      <c r="J74" s="327"/>
      <c r="K74" s="76"/>
      <c r="L74" s="240"/>
      <c r="M74" s="239"/>
      <c r="N74" s="232"/>
      <c r="O74" s="233"/>
      <c r="P74" s="10"/>
      <c r="Q74" s="10"/>
      <c r="R74" s="10"/>
      <c r="S74" s="10"/>
      <c r="T74" s="10"/>
      <c r="U74" s="10"/>
      <c r="V74" s="10"/>
      <c r="W74" s="10"/>
      <c r="X74" s="10"/>
      <c r="Y74" s="10"/>
      <c r="Z74" s="10"/>
      <c r="AA74" s="10"/>
      <c r="AB74" s="10"/>
      <c r="AC74" s="10"/>
      <c r="AD74" s="10"/>
      <c r="AE74" s="10"/>
      <c r="AF74" s="10"/>
      <c r="AG74" s="10"/>
      <c r="AH74" s="10"/>
    </row>
    <row r="75" spans="1:34" ht="30">
      <c r="A75" s="86"/>
      <c r="B75" s="106" t="str">
        <f>HLOOKUP(SL,LT,MATCH("Declaration"&amp;"b"&amp;ROW(),L!$A:$A,0),0)&amp;IF(AND($D$22="No",$D$23="No",$D$24="No",$D$25="No"),"","(*)")</f>
        <v>I. Does your verification process include corrective action management? (*)</v>
      </c>
      <c r="C75" s="107"/>
      <c r="D75" s="283" t="s">
        <v>2961</v>
      </c>
      <c r="E75" s="284"/>
      <c r="F75" s="107"/>
      <c r="G75" s="285" t="s">
        <v>3000</v>
      </c>
      <c r="H75" s="286"/>
      <c r="I75" s="286"/>
      <c r="J75" s="287"/>
      <c r="K75" s="76"/>
      <c r="L75" s="240" t="s">
        <v>2572</v>
      </c>
      <c r="M75" s="239"/>
      <c r="N75" s="232"/>
      <c r="O75" s="233"/>
      <c r="P75" s="10"/>
      <c r="Q75" s="10"/>
      <c r="R75" s="10"/>
      <c r="S75" s="10"/>
      <c r="T75" s="10"/>
      <c r="U75" s="10"/>
      <c r="V75" s="10"/>
      <c r="W75" s="10"/>
      <c r="X75" s="10"/>
      <c r="Y75" s="10"/>
      <c r="Z75" s="10"/>
      <c r="AA75" s="10"/>
      <c r="AB75" s="10"/>
      <c r="AC75" s="10"/>
      <c r="AD75" s="10"/>
      <c r="AE75" s="10"/>
      <c r="AF75" s="10"/>
      <c r="AG75" s="10"/>
      <c r="AH75" s="10"/>
    </row>
    <row r="76" spans="1:34" ht="15">
      <c r="A76" s="86"/>
      <c r="B76" s="113"/>
      <c r="C76" s="11"/>
      <c r="D76" s="114"/>
      <c r="E76" s="114"/>
      <c r="F76" s="11"/>
      <c r="G76" s="115"/>
      <c r="H76" s="115"/>
      <c r="I76" s="115"/>
      <c r="J76" s="115"/>
      <c r="K76" s="76"/>
      <c r="L76" s="240"/>
      <c r="M76" s="239"/>
      <c r="N76" s="232"/>
      <c r="O76" s="233"/>
      <c r="P76" s="10"/>
      <c r="Q76" s="10"/>
      <c r="R76" s="10"/>
      <c r="S76" s="10"/>
      <c r="T76" s="10"/>
      <c r="U76" s="10"/>
      <c r="V76" s="10"/>
      <c r="W76" s="10"/>
      <c r="X76" s="10"/>
      <c r="Y76" s="10"/>
      <c r="Z76" s="10"/>
      <c r="AA76" s="10"/>
      <c r="AB76" s="10"/>
      <c r="AC76" s="10"/>
      <c r="AD76" s="10"/>
      <c r="AE76" s="10"/>
      <c r="AF76" s="10"/>
      <c r="AG76" s="10"/>
      <c r="AH76" s="10"/>
    </row>
    <row r="77" spans="1:34" ht="30">
      <c r="A77" s="86"/>
      <c r="B77" s="106" t="str">
        <f>HLOOKUP(SL,LT,MATCH("Declaration"&amp;"b"&amp;ROW(),L!$A:$A,0),0)&amp;IF(AND($D$22="No",$D$23="No",$D$24="No",$D$25="No"),"","(*)")</f>
        <v>J. Are you subject to the SEC Conflict Minerals disclosure requirement rule? (*)</v>
      </c>
      <c r="C77" s="107"/>
      <c r="D77" s="283" t="s">
        <v>2962</v>
      </c>
      <c r="E77" s="284"/>
      <c r="F77" s="107"/>
      <c r="G77" s="285" t="s">
        <v>3001</v>
      </c>
      <c r="H77" s="286"/>
      <c r="I77" s="286"/>
      <c r="J77" s="287"/>
      <c r="K77" s="76"/>
      <c r="L77" s="241" t="s">
        <v>2572</v>
      </c>
      <c r="M77" s="232"/>
      <c r="N77" s="232"/>
      <c r="O77" s="233"/>
      <c r="P77" s="10"/>
      <c r="Q77" s="10"/>
      <c r="R77" s="10"/>
      <c r="S77" s="10"/>
      <c r="T77" s="10"/>
      <c r="U77" s="10"/>
      <c r="V77" s="10"/>
      <c r="W77" s="10"/>
      <c r="X77" s="10"/>
      <c r="Y77" s="10"/>
      <c r="Z77" s="10"/>
      <c r="AA77" s="10"/>
      <c r="AB77" s="10"/>
      <c r="AC77" s="10"/>
      <c r="AD77" s="10"/>
      <c r="AE77" s="10"/>
      <c r="AF77" s="10"/>
      <c r="AG77" s="10"/>
      <c r="AH77" s="10"/>
    </row>
    <row r="78" spans="1:34" ht="15">
      <c r="A78" s="86"/>
      <c r="B78" s="324" t="str">
        <f>IF(D8="","","Click here to check required fields completion")</f>
        <v>Click here to check required fields completion</v>
      </c>
      <c r="C78" s="324"/>
      <c r="D78" s="324"/>
      <c r="E78" s="324"/>
      <c r="F78" s="324"/>
      <c r="G78" s="324"/>
      <c r="H78" s="324"/>
      <c r="I78" s="324"/>
      <c r="J78" s="324"/>
      <c r="K78" s="76"/>
      <c r="L78" s="241"/>
      <c r="M78" s="232"/>
      <c r="N78" s="232"/>
      <c r="O78" s="233"/>
      <c r="P78" s="10"/>
      <c r="Q78" s="10"/>
      <c r="R78" s="10"/>
      <c r="S78" s="10"/>
      <c r="T78" s="10"/>
      <c r="U78" s="10"/>
      <c r="V78" s="10"/>
      <c r="W78" s="10"/>
      <c r="X78" s="10"/>
      <c r="Y78" s="10"/>
      <c r="Z78" s="10"/>
      <c r="AA78" s="10"/>
      <c r="AB78" s="10"/>
      <c r="AC78" s="10"/>
      <c r="AD78" s="10"/>
      <c r="AE78" s="10"/>
      <c r="AF78" s="10"/>
      <c r="AG78" s="10"/>
      <c r="AH78" s="10"/>
    </row>
    <row r="79" spans="1:34" ht="15.75" thickBot="1">
      <c r="A79" s="320" t="str">
        <f>HLOOKUP(SL,LT,MATCH("Declaration"&amp;"a"&amp;ROW(),L!$A:$A,0),0)</f>
        <v>© 2011 Electronic Industry Citizenship Coalition, Incorporated and Global e-Sustainability Initiative. All rights reserved.</v>
      </c>
      <c r="B79" s="321"/>
      <c r="C79" s="321"/>
      <c r="D79" s="321"/>
      <c r="E79" s="321"/>
      <c r="F79" s="321"/>
      <c r="G79" s="321"/>
      <c r="H79" s="321"/>
      <c r="I79" s="321"/>
      <c r="J79" s="321"/>
      <c r="K79" s="116"/>
      <c r="L79" s="241"/>
      <c r="M79" s="232"/>
      <c r="N79" s="232"/>
      <c r="O79" s="233"/>
      <c r="P79" s="10"/>
      <c r="Q79" s="10"/>
      <c r="R79" s="10"/>
      <c r="S79" s="10"/>
      <c r="T79" s="10"/>
      <c r="U79" s="10"/>
      <c r="V79" s="10"/>
      <c r="W79" s="10"/>
      <c r="X79" s="10"/>
      <c r="Y79" s="10"/>
      <c r="Z79" s="10"/>
      <c r="AA79" s="10"/>
      <c r="AB79" s="10"/>
      <c r="AC79" s="10"/>
      <c r="AD79" s="10"/>
      <c r="AE79" s="10"/>
      <c r="AF79" s="10"/>
      <c r="AG79" s="10"/>
      <c r="AH79" s="10"/>
    </row>
    <row r="80" spans="1:34" ht="15.75" thickTop="1">
      <c r="A80" s="232"/>
      <c r="B80" s="214"/>
      <c r="L80" s="231"/>
      <c r="M80" s="232"/>
      <c r="N80" s="232"/>
      <c r="O80" s="233"/>
      <c r="P80" s="10"/>
      <c r="Q80" s="10"/>
      <c r="R80" s="10"/>
      <c r="S80" s="10"/>
      <c r="T80" s="10"/>
      <c r="U80" s="10"/>
      <c r="V80" s="10"/>
      <c r="W80" s="10"/>
      <c r="X80" s="10"/>
      <c r="Y80" s="10"/>
      <c r="Z80" s="10"/>
      <c r="AA80" s="10"/>
      <c r="AB80" s="10"/>
      <c r="AC80" s="10"/>
      <c r="AD80" s="10"/>
      <c r="AE80" s="10"/>
      <c r="AF80" s="10"/>
      <c r="AG80" s="10"/>
      <c r="AH80" s="10"/>
    </row>
    <row r="81" spans="1:2">
      <c r="A81" s="214"/>
      <c r="B81" s="214"/>
    </row>
  </sheetData>
  <sheetProtection password="C453" sheet="1" formatColumns="0" formatRows="0"/>
  <customSheetViews>
    <customSheetView guid="{81CF54B1-70AB-4A68-BB72-21925B5D4874}" scale="80" zeroValues="0" fitToPage="1" hiddenColumns="1">
      <selection activeCell="D8" sqref="D8:J8"/>
      <pageMargins left="0.7" right="0.7" top="0.75" bottom="0.75" header="0.3" footer="0.3"/>
      <pageSetup orientation="portrait" r:id="rId1"/>
    </customSheetView>
  </customSheetViews>
  <mergeCells count="101">
    <mergeCell ref="D59:E59"/>
    <mergeCell ref="D54:E54"/>
    <mergeCell ref="B57:J57"/>
    <mergeCell ref="G60:J60"/>
    <mergeCell ref="G70:J70"/>
    <mergeCell ref="G67:J67"/>
    <mergeCell ref="D75:E75"/>
    <mergeCell ref="G72:J72"/>
    <mergeCell ref="G73:J73"/>
    <mergeCell ref="G74:J74"/>
    <mergeCell ref="D67:E67"/>
    <mergeCell ref="G75:J75"/>
    <mergeCell ref="D71:E71"/>
    <mergeCell ref="D73:E73"/>
    <mergeCell ref="D69:E69"/>
    <mergeCell ref="D55:E55"/>
    <mergeCell ref="G59:J59"/>
    <mergeCell ref="G55:J55"/>
    <mergeCell ref="A79:J79"/>
    <mergeCell ref="G69:J69"/>
    <mergeCell ref="D61:E61"/>
    <mergeCell ref="G58:I58"/>
    <mergeCell ref="D77:E77"/>
    <mergeCell ref="G52:J52"/>
    <mergeCell ref="D40:E40"/>
    <mergeCell ref="G41:J41"/>
    <mergeCell ref="G42:J42"/>
    <mergeCell ref="G43:J43"/>
    <mergeCell ref="H51:J51"/>
    <mergeCell ref="G46:J46"/>
    <mergeCell ref="D43:E43"/>
    <mergeCell ref="D48:E48"/>
    <mergeCell ref="D47:E47"/>
    <mergeCell ref="D49:E49"/>
    <mergeCell ref="B78:J78"/>
    <mergeCell ref="G77:J77"/>
    <mergeCell ref="G61:J61"/>
    <mergeCell ref="G63:J63"/>
    <mergeCell ref="G65:J65"/>
    <mergeCell ref="G71:J71"/>
    <mergeCell ref="D63:E63"/>
    <mergeCell ref="D65:E65"/>
    <mergeCell ref="D24:E24"/>
    <mergeCell ref="D25:E25"/>
    <mergeCell ref="G22:J22"/>
    <mergeCell ref="G25:J25"/>
    <mergeCell ref="G29:J29"/>
    <mergeCell ref="D16:J16"/>
    <mergeCell ref="G31:J31"/>
    <mergeCell ref="D17:J17"/>
    <mergeCell ref="G54:J54"/>
    <mergeCell ref="G24:J24"/>
    <mergeCell ref="G36:J36"/>
    <mergeCell ref="D31:E31"/>
    <mergeCell ref="D35:E35"/>
    <mergeCell ref="G53:J53"/>
    <mergeCell ref="G37:J37"/>
    <mergeCell ref="H39:J39"/>
    <mergeCell ref="G47:J47"/>
    <mergeCell ref="G48:J48"/>
    <mergeCell ref="G49:J49"/>
    <mergeCell ref="D22:E22"/>
    <mergeCell ref="G30:J30"/>
    <mergeCell ref="A1:K1"/>
    <mergeCell ref="D2:J2"/>
    <mergeCell ref="D8:J8"/>
    <mergeCell ref="D13:J13"/>
    <mergeCell ref="B4:H4"/>
    <mergeCell ref="D9:G9"/>
    <mergeCell ref="I4:J4"/>
    <mergeCell ref="D11:J11"/>
    <mergeCell ref="F3:H3"/>
    <mergeCell ref="B6:J6"/>
    <mergeCell ref="B7:J7"/>
    <mergeCell ref="D10:J10"/>
    <mergeCell ref="B10:B11"/>
    <mergeCell ref="D12:J12"/>
    <mergeCell ref="D14:J14"/>
    <mergeCell ref="D18:E18"/>
    <mergeCell ref="D23:E23"/>
    <mergeCell ref="G34:J34"/>
    <mergeCell ref="G35:J35"/>
    <mergeCell ref="D15:J15"/>
    <mergeCell ref="D30:E30"/>
    <mergeCell ref="D53:E53"/>
    <mergeCell ref="D52:E52"/>
    <mergeCell ref="B20:J20"/>
    <mergeCell ref="H26:J26"/>
    <mergeCell ref="D19:E19"/>
    <mergeCell ref="D28:E28"/>
    <mergeCell ref="D29:E29"/>
    <mergeCell ref="D34:E34"/>
    <mergeCell ref="H45:J45"/>
    <mergeCell ref="D46:E46"/>
    <mergeCell ref="G28:J28"/>
    <mergeCell ref="D42:E42"/>
    <mergeCell ref="G40:J40"/>
    <mergeCell ref="G23:J23"/>
    <mergeCell ref="D41:E41"/>
    <mergeCell ref="D36:E36"/>
    <mergeCell ref="D37:E37"/>
  </mergeCells>
  <phoneticPr fontId="4" type="noConversion"/>
  <conditionalFormatting sqref="D11">
    <cfRule type="expression" dxfId="32" priority="27" stopIfTrue="1">
      <formula>IF($D$9=$P$9,TRUE)</formula>
    </cfRule>
  </conditionalFormatting>
  <conditionalFormatting sqref="D8:J8">
    <cfRule type="expression" dxfId="31" priority="24" stopIfTrue="1">
      <formula>IF($D$8="",TRUE)</formula>
    </cfRule>
  </conditionalFormatting>
  <conditionalFormatting sqref="D18">
    <cfRule type="expression" dxfId="30" priority="23" stopIfTrue="1">
      <formula>IF($D$18="",TRUE)</formula>
    </cfRule>
  </conditionalFormatting>
  <conditionalFormatting sqref="D14:J14">
    <cfRule type="expression" dxfId="29" priority="22" stopIfTrue="1">
      <formula>IF($D$14="",TRUE)</formula>
    </cfRule>
  </conditionalFormatting>
  <conditionalFormatting sqref="D16:J16">
    <cfRule type="expression" dxfId="28" priority="21" stopIfTrue="1">
      <formula>IF($D$16="",TRUE)</formula>
    </cfRule>
  </conditionalFormatting>
  <conditionalFormatting sqref="D22">
    <cfRule type="expression" dxfId="27" priority="20" stopIfTrue="1">
      <formula>IF($D$22="",TRUE)</formula>
    </cfRule>
  </conditionalFormatting>
  <conditionalFormatting sqref="D23">
    <cfRule type="expression" dxfId="26" priority="19" stopIfTrue="1">
      <formula>IF($D$23="",TRUE)</formula>
    </cfRule>
  </conditionalFormatting>
  <conditionalFormatting sqref="D24">
    <cfRule type="expression" dxfId="25" priority="18" stopIfTrue="1">
      <formula>IF($D$24="",TRUE)</formula>
    </cfRule>
  </conditionalFormatting>
  <conditionalFormatting sqref="D25">
    <cfRule type="expression" dxfId="24" priority="17" stopIfTrue="1">
      <formula>IF($D$25="",TRUE)</formula>
    </cfRule>
  </conditionalFormatting>
  <conditionalFormatting sqref="D28:E28 D34:E34 D40:E40 D46:E46 D52:E52">
    <cfRule type="expression" dxfId="23" priority="15" stopIfTrue="1">
      <formula>IF($D$22="No",TRUE)</formula>
    </cfRule>
    <cfRule type="expression" dxfId="22" priority="16" stopIfTrue="1">
      <formula>IF(D28="",TRUE)</formula>
    </cfRule>
  </conditionalFormatting>
  <conditionalFormatting sqref="D29:E29 D35:E35 D41:E41 D47:E47 D53:E53">
    <cfRule type="expression" dxfId="21" priority="13" stopIfTrue="1">
      <formula>IF($D$23="No",TRUE)</formula>
    </cfRule>
    <cfRule type="expression" dxfId="20" priority="14" stopIfTrue="1">
      <formula>IF(D29="",TRUE)</formula>
    </cfRule>
  </conditionalFormatting>
  <conditionalFormatting sqref="D30:E30 D36:E36 D42:E42 D48:E48 D54:E54">
    <cfRule type="expression" dxfId="19" priority="11" stopIfTrue="1">
      <formula>IF($D$24="No",TRUE)</formula>
    </cfRule>
    <cfRule type="expression" dxfId="18" priority="12" stopIfTrue="1">
      <formula>IF(D30="",TRUE)</formula>
    </cfRule>
  </conditionalFormatting>
  <conditionalFormatting sqref="D31:E31 D37:E37 D43:E43 D49:E49 D55:E55">
    <cfRule type="expression" dxfId="17" priority="9" stopIfTrue="1">
      <formula>IF($D$25="No",TRUE)</formula>
    </cfRule>
    <cfRule type="expression" dxfId="16" priority="10" stopIfTrue="1">
      <formula>IF(D31="",TRUE)</formula>
    </cfRule>
  </conditionalFormatting>
  <conditionalFormatting sqref="D59:E59 D61:E61 D63:E63 D65:E65 D77:E77 D69:E69 D71:E71 D73:E73 D75:E75 D67">
    <cfRule type="expression" dxfId="15" priority="5" stopIfTrue="1">
      <formula>AND($D$22="No",$D$23="No",$D$24="No",$D$25="No")</formula>
    </cfRule>
    <cfRule type="expression" dxfId="14" priority="6" stopIfTrue="1">
      <formula>IF(D59="",TRUE)</formula>
    </cfRule>
  </conditionalFormatting>
  <conditionalFormatting sqref="D9:G9">
    <cfRule type="expression" dxfId="13" priority="4" stopIfTrue="1">
      <formula>IF($D$9="",TRUE)</formula>
    </cfRule>
  </conditionalFormatting>
  <conditionalFormatting sqref="D10">
    <cfRule type="expression" dxfId="12" priority="1" stopIfTrue="1">
      <formula>IF(AND($D$10="",OR($D$9=$Q$9,$D$9=$R$9)),TRUE)</formula>
    </cfRule>
    <cfRule type="expression" dxfId="11" priority="2" stopIfTrue="1">
      <formula>IF($D$9=$P$9,TRUE)</formula>
    </cfRule>
  </conditionalFormatting>
  <dataValidations count="13">
    <dataValidation type="list" allowBlank="1" showInputMessage="1" showErrorMessage="1" sqref="D3">
      <formula1>$P$3:$AH$3</formula1>
    </dataValidation>
    <dataValidation type="date"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18">
      <formula1>39082</formula1>
      <formula2>46112</formula2>
    </dataValidation>
    <dataValidation type="custom" allowBlank="1" showErrorMessage="1" errorTitle="Invalid email address" error="value entered does not represent a valid email address" promptTitle="Representative Email Address" prompt="Enter a valid email address for company representative here" sqref="D16:J16">
      <formula1>SEARCH(".",D16,(SEARCH("@",D16,1))+2)</formula1>
    </dataValidation>
    <dataValidation type="list" errorStyle="information" allowBlank="1" showInputMessage="1" showErrorMessage="1" errorTitle="Required Field" error="Select from dropdown options to declare survey scope" sqref="D9:G9">
      <formula1>$P$9:$T$9</formula1>
    </dataValidation>
    <dataValidation type="list" showInputMessage="1" showErrorMessage="1" sqref="D22:E22 D23:E23 D24:E24 D25:E25 D59:E59 D61:E61 D69:E69 D71:E71">
      <formula1>"Yes,No"</formula1>
    </dataValidation>
    <dataValidation type="list" showInputMessage="1" showErrorMessage="1" sqref="D28:E28 D29:E29 D30:E30 D31:E31 D34:E34 D35:E35 D36:E36 D37:E37">
      <formula1>"Yes,No,Uncertain or Unknown"</formula1>
    </dataValidation>
    <dataValidation type="list" showInputMessage="1" showErrorMessage="1" sqref="D40:E40 D41:E41 D42:E42 D43:E43">
      <formula1>"Yes,No but &gt; 75%,No but &gt; 50%,No but &gt; 25%,No but &lt; 25%,No - none"</formula1>
    </dataValidation>
    <dataValidation type="list" showInputMessage="1" showErrorMessage="1" sqref="D46:E46 D47:E47 D48:E48 D49:E49">
      <formula1>"Yes all smelters have been provided,No"</formula1>
    </dataValidation>
    <dataValidation type="list" showInputMessage="1" showErrorMessage="1" sqref="D52:E52 D53:E53 D54:E54 D55:E55">
      <formula1>"Yes, No,Unknown"</formula1>
    </dataValidation>
    <dataValidation type="list" showInputMessage="1" showErrorMessage="1" sqref="D63:E63">
      <formula1>"Yes,Yes included in standard contract language,No"</formula1>
    </dataValidation>
    <dataValidation type="list" showInputMessage="1" showErrorMessage="1" sqref="D65:E65">
      <formula1>"Yes,No,Planned once lists become available"</formula1>
    </dataValidation>
    <dataValidation type="list" showInputMessage="1" showErrorMessage="1" sqref="D67:E67 D75:E75 D77:E77">
      <formula1>"Yes, No"</formula1>
    </dataValidation>
    <dataValidation type="list" showInputMessage="1" showErrorMessage="1" sqref="D73:E73">
      <formula1>"Yes (3rd party audit),Yes (documentation review only),Yes (internal audit),Yes (all methods apply),No"</formula1>
    </dataValidation>
  </dataValidations>
  <hyperlinks>
    <hyperlink ref="I4:J4" location="Instructions!A58" display="Link to Terms &amp; Conditions"/>
    <hyperlink ref="H51:J51" r:id="rId2" display="Link to &quot;CFS Compliant Smelter List&quot;"/>
    <hyperlink ref="H45:J45" location="'Smelter List'!A1" display="'Smelter List'!A1"/>
    <hyperlink ref="F3:H3" location="Checker!A1" display="Checker!A1"/>
    <hyperlink ref="H39:J39" location="'Smelter List'!A1" display="'Smelter List'!A1"/>
    <hyperlink ref="B78:J78" location="Checker!A1" display="Checker!A1"/>
    <hyperlink ref="D11:J11" location="'Product List'!A1" display="'Product List'!A1"/>
  </hyperlinks>
  <pageMargins left="0.70866141732283505" right="0.70866141732283505" top="0.74803149606299202" bottom="0.74803149606299202" header="0.31496062992126" footer="0.31496062992126"/>
  <pageSetup scale="34" orientation="portrait" r:id="rId3"/>
  <drawing r:id="rId4"/>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FFC000"/>
    <pageSetUpPr fitToPage="1"/>
  </sheetPr>
  <dimension ref="A1:U2508"/>
  <sheetViews>
    <sheetView showGridLines="0" showZeros="0" zoomScale="70" zoomScaleNormal="70" zoomScalePageLayoutView="75" workbookViewId="0">
      <pane ySplit="4" topLeftCell="A5" activePane="bottomLeft" state="frozen"/>
      <selection pane="bottomLeft"/>
    </sheetView>
  </sheetViews>
  <sheetFormatPr defaultColWidth="8.75" defaultRowHeight="12.75"/>
  <cols>
    <col min="1" max="1" width="2.875" style="204" customWidth="1"/>
    <col min="2" max="2" width="13.375" style="204" customWidth="1"/>
    <col min="3" max="4" width="40.5" style="204" customWidth="1"/>
    <col min="5" max="5" width="25.75" style="204" customWidth="1"/>
    <col min="6" max="6" width="14.125" style="204" customWidth="1"/>
    <col min="7" max="7" width="25.125" style="204" customWidth="1"/>
    <col min="8" max="8" width="24.25" style="204" customWidth="1"/>
    <col min="9" max="9" width="18.375" style="204" customWidth="1"/>
    <col min="10" max="10" width="27.375" style="204" customWidth="1"/>
    <col min="11" max="11" width="20.625" style="204" customWidth="1"/>
    <col min="12" max="12" width="35.125" style="204" customWidth="1"/>
    <col min="13" max="13" width="42.125" style="204" customWidth="1"/>
    <col min="14" max="14" width="30.125" style="204" customWidth="1"/>
    <col min="15" max="15" width="43.5" style="204" customWidth="1"/>
    <col min="16" max="16" width="8.75" style="210"/>
    <col min="17" max="17" width="6.125" style="210" hidden="1" customWidth="1"/>
    <col min="18" max="18" width="8.625" style="210" hidden="1" customWidth="1"/>
    <col min="19" max="19" width="8.75" style="210" hidden="1" customWidth="1"/>
    <col min="20" max="21" width="4.375" style="210" hidden="1" customWidth="1"/>
    <col min="22" max="29" width="4.375" style="204" customWidth="1"/>
    <col min="30" max="16384" width="8.75" style="204"/>
  </cols>
  <sheetData>
    <row r="1" spans="1:21" ht="13.5" thickTop="1">
      <c r="A1" s="167"/>
      <c r="B1" s="328"/>
      <c r="C1" s="328"/>
      <c r="D1" s="328"/>
      <c r="E1" s="328"/>
      <c r="F1" s="328"/>
      <c r="G1" s="328"/>
      <c r="H1" s="328"/>
      <c r="I1" s="328"/>
      <c r="J1" s="328"/>
      <c r="K1" s="328"/>
      <c r="L1" s="328"/>
      <c r="M1" s="328"/>
      <c r="N1" s="328"/>
      <c r="O1" s="329"/>
      <c r="P1" s="201"/>
      <c r="Q1" s="202"/>
      <c r="R1" s="203"/>
      <c r="S1" s="201"/>
      <c r="T1" s="201"/>
      <c r="U1" s="201"/>
    </row>
    <row r="2" spans="1:21" ht="75" customHeight="1">
      <c r="A2" s="167"/>
      <c r="B2" s="335" t="str">
        <f>HLOOKUP(SL,LT,MATCH("Smelter List"&amp;"b"&amp;ROW(),L!$A:$A,0),0)</f>
        <v>To begin:
Step 1. Select Metal in column B
Step 2. Select from dropdown in column C
Step 3. If dropdown selection is "Smelter Not Listed" complete columns D &amp; E
Step 4. Enter all available smelter information in columns F thru N</v>
      </c>
      <c r="C2" s="336"/>
      <c r="D2" s="336"/>
      <c r="E2" s="168"/>
      <c r="F2" s="168"/>
      <c r="G2" s="168"/>
      <c r="H2" s="169"/>
      <c r="I2" s="333" t="str">
        <f>HLOOKUP(SL,LT,MATCH("Smelter List"&amp;"i"&amp;ROW(),L!$A:$A,0),0)</f>
        <v>Link to "CFS Compliant Smelter List"</v>
      </c>
      <c r="J2" s="334"/>
      <c r="K2" s="334"/>
      <c r="L2" s="334"/>
      <c r="M2" s="334"/>
      <c r="N2" s="334"/>
      <c r="O2" s="170"/>
      <c r="P2" s="201"/>
      <c r="Q2" s="201"/>
      <c r="R2" s="202"/>
      <c r="S2" s="201"/>
      <c r="T2" s="201"/>
      <c r="U2" s="201"/>
    </row>
    <row r="3" spans="1:21" ht="75" customHeight="1">
      <c r="A3" s="167"/>
      <c r="B3" s="337"/>
      <c r="C3" s="338"/>
      <c r="D3" s="338"/>
      <c r="E3" s="171" t="s">
        <v>598</v>
      </c>
      <c r="F3" s="172"/>
      <c r="G3" s="172"/>
      <c r="H3" s="173"/>
      <c r="I3" s="331"/>
      <c r="J3" s="332"/>
      <c r="K3" s="20"/>
      <c r="L3" s="174"/>
      <c r="M3" s="174"/>
      <c r="N3" s="195"/>
      <c r="O3" s="196" t="s">
        <v>2943</v>
      </c>
      <c r="P3" s="201"/>
      <c r="Q3" s="201"/>
      <c r="R3" s="205" t="s">
        <v>2878</v>
      </c>
      <c r="S3" s="205" t="s">
        <v>1254</v>
      </c>
      <c r="T3" s="205" t="s">
        <v>1255</v>
      </c>
      <c r="U3" s="205" t="s">
        <v>1256</v>
      </c>
    </row>
    <row r="4" spans="1:21" ht="63">
      <c r="A4" s="212"/>
      <c r="B4" s="166" t="str">
        <f>HLOOKUP(SL,LT,MATCH("Smelter List"&amp;"b"&amp;ROW(),L!$A:$A,0),0)</f>
        <v>Metal (*)</v>
      </c>
      <c r="C4" s="166" t="str">
        <f>HLOOKUP(SL,LT,MATCH("Smelter List"&amp;"c"&amp;ROW(),L!$A:$A,0),0)</f>
        <v>Smelter Reference List (*)</v>
      </c>
      <c r="D4" s="166" t="str">
        <f>HLOOKUP(SL,LT,MATCH("Smelter List"&amp;"d"&amp;ROW(),L!$A:$A,0),0)</f>
        <v>Standard Smelter Names (*)</v>
      </c>
      <c r="E4" s="166" t="str">
        <f>HLOOKUP(SL,LT,MATCH("Smelter List"&amp;"e"&amp;ROW(),L!$A:$A,0),0)</f>
        <v>Smelter Facility Location: Country (*)</v>
      </c>
      <c r="F4" s="166" t="str">
        <f>HLOOKUP(SL,LT,MATCH("Smelter List"&amp;"f"&amp;ROW(),L!$A:$A,0),0)</f>
        <v>Smelter ID</v>
      </c>
      <c r="G4" s="165" t="str">
        <f>HLOOKUP(SL,LT,MATCH("Smelter List"&amp;"g"&amp;ROW(),L!$A:$A,0),0)</f>
        <v>Smelter Facility Location: Street address</v>
      </c>
      <c r="H4" s="165" t="str">
        <f>HLOOKUP(SL,LT,MATCH("Smelter List"&amp;"h"&amp;ROW(),L!$A:$A,0),0)</f>
        <v>Smelter Facility Location: City</v>
      </c>
      <c r="I4" s="165" t="str">
        <f>HLOOKUP(SL,LT,MATCH("Smelter List"&amp;"I"&amp;ROW(),L!$A:$A,0),0)</f>
        <v>Smelter Facility Location: State / Province</v>
      </c>
      <c r="J4" s="165" t="str">
        <f>HLOOKUP(SL,LT,MATCH("Smelter List"&amp;"j"&amp;ROW(),L!$A:$A,0),0)</f>
        <v>Smelter Facility Contact Name</v>
      </c>
      <c r="K4" s="165" t="str">
        <f>HLOOKUP(SL,LT,MATCH("Smelter List"&amp;"k"&amp;ROW(),L!$A:$A,0),0)</f>
        <v>Smelter Facility Contact Email</v>
      </c>
      <c r="L4" s="165" t="str">
        <f>HLOOKUP(SL,LT,MATCH("Smelter List"&amp;"l"&amp;ROW(),L!$A:$A,0),0)</f>
        <v>Proposed next steps, if applicable</v>
      </c>
      <c r="M4" s="165" t="str">
        <f>HLOOKUP(SL,LT,MATCH("Smelter List"&amp;"m"&amp;ROW(),L!$A:$A,0),0)</f>
        <v>Name of Mine(s) or if recycled or scrap sourced, state recycled or scrap</v>
      </c>
      <c r="N4" s="165" t="str">
        <f>HLOOKUP(SL,LT,MATCH("Smelter List"&amp;"n"&amp;ROW(),L!$A:$A,0),0)</f>
        <v>Location (Country) of Mine(s) or if recycled or scrap sourced, state recycled or scrap</v>
      </c>
      <c r="O4" s="165" t="str">
        <f>HLOOKUP(SL,LT,MATCH("Smelter List"&amp;"o"&amp;ROW(),L!$A:$A,0),0)</f>
        <v>Comments</v>
      </c>
      <c r="P4" s="206"/>
      <c r="Q4" s="202"/>
      <c r="R4" s="202" t="s">
        <v>2198</v>
      </c>
      <c r="S4" s="202" t="s">
        <v>1379</v>
      </c>
      <c r="T4" s="202"/>
      <c r="U4" s="202"/>
    </row>
    <row r="5" spans="1:21" ht="20.25">
      <c r="A5" s="193"/>
      <c r="B5" s="213" t="s">
        <v>1254</v>
      </c>
      <c r="C5" s="213" t="s">
        <v>624</v>
      </c>
      <c r="D5" s="213" t="s">
        <v>624</v>
      </c>
      <c r="E5" s="213" t="s">
        <v>421</v>
      </c>
      <c r="F5" s="213" t="s">
        <v>2033</v>
      </c>
      <c r="G5" s="248" t="s">
        <v>2963</v>
      </c>
      <c r="H5" s="207" t="s">
        <v>2963</v>
      </c>
      <c r="I5" s="207" t="s">
        <v>2964</v>
      </c>
      <c r="J5" s="207" t="s">
        <v>2965</v>
      </c>
      <c r="K5" s="207" t="s">
        <v>2966</v>
      </c>
      <c r="L5" s="207" t="s">
        <v>2967</v>
      </c>
      <c r="M5" s="207" t="s">
        <v>2963</v>
      </c>
      <c r="N5" s="207" t="s">
        <v>2964</v>
      </c>
      <c r="O5" s="249" t="s">
        <v>2984</v>
      </c>
      <c r="P5" s="208"/>
      <c r="Q5" s="209">
        <f>IF(OR(C5="",C5=R$4,C5=S$4),NA(),MATCH($B5&amp;$C5,K!$E:$E,0))</f>
        <v>291</v>
      </c>
    </row>
    <row r="6" spans="1:21" ht="31.5">
      <c r="A6" s="193"/>
      <c r="B6" s="213" t="s">
        <v>1254</v>
      </c>
      <c r="C6" s="213" t="s">
        <v>2873</v>
      </c>
      <c r="D6" s="213" t="s">
        <v>2873</v>
      </c>
      <c r="E6" s="213" t="s">
        <v>403</v>
      </c>
      <c r="F6" s="213" t="s">
        <v>2030</v>
      </c>
      <c r="G6" s="250" t="s">
        <v>2968</v>
      </c>
      <c r="H6" s="207" t="s">
        <v>2969</v>
      </c>
      <c r="I6" s="207" t="s">
        <v>2970</v>
      </c>
      <c r="J6" s="207" t="s">
        <v>2971</v>
      </c>
      <c r="K6" s="207" t="s">
        <v>2972</v>
      </c>
      <c r="L6" s="207" t="s">
        <v>2967</v>
      </c>
      <c r="M6" s="207"/>
      <c r="N6" s="207" t="s">
        <v>2970</v>
      </c>
      <c r="O6" s="249" t="s">
        <v>2984</v>
      </c>
      <c r="P6" s="208"/>
      <c r="Q6" s="209">
        <f>IF(OR(C6="",C6=R$4,C6=S$4),NA(),MATCH($B6&amp;$C6,K!$E:$E,0))</f>
        <v>284</v>
      </c>
    </row>
    <row r="7" spans="1:21" ht="47.25">
      <c r="A7" s="193"/>
      <c r="B7" s="213" t="s">
        <v>1254</v>
      </c>
      <c r="C7" s="213" t="s">
        <v>618</v>
      </c>
      <c r="D7" s="213" t="s">
        <v>618</v>
      </c>
      <c r="E7" s="213" t="s">
        <v>460</v>
      </c>
      <c r="F7" s="213" t="s">
        <v>2060</v>
      </c>
      <c r="G7" s="250" t="s">
        <v>2973</v>
      </c>
      <c r="H7" s="207" t="s">
        <v>2974</v>
      </c>
      <c r="I7" s="207" t="s">
        <v>2975</v>
      </c>
      <c r="J7" s="207" t="s">
        <v>2976</v>
      </c>
      <c r="K7" s="207" t="s">
        <v>2977</v>
      </c>
      <c r="L7" s="207" t="s">
        <v>2967</v>
      </c>
      <c r="M7" s="207" t="s">
        <v>2974</v>
      </c>
      <c r="N7" s="207" t="s">
        <v>2974</v>
      </c>
      <c r="O7" s="249" t="s">
        <v>2984</v>
      </c>
      <c r="P7" s="208"/>
      <c r="Q7" s="209">
        <f>IF(OR(C7="",C7=R$4,C7=S$4),NA(),MATCH($B7&amp;$C7,K!$E:$E,0))</f>
        <v>336</v>
      </c>
    </row>
    <row r="8" spans="1:21" ht="63">
      <c r="A8" s="193"/>
      <c r="B8" s="213" t="s">
        <v>1254</v>
      </c>
      <c r="C8" s="213" t="s">
        <v>1804</v>
      </c>
      <c r="D8" s="213" t="s">
        <v>621</v>
      </c>
      <c r="E8" s="213" t="s">
        <v>352</v>
      </c>
      <c r="F8" s="213" t="s">
        <v>2056</v>
      </c>
      <c r="G8" s="250" t="s">
        <v>2978</v>
      </c>
      <c r="H8" s="207" t="s">
        <v>2979</v>
      </c>
      <c r="I8" s="207" t="s">
        <v>2980</v>
      </c>
      <c r="J8" s="183" t="s">
        <v>2981</v>
      </c>
      <c r="K8" s="207" t="s">
        <v>2982</v>
      </c>
      <c r="L8" s="207" t="s">
        <v>2983</v>
      </c>
      <c r="M8" s="207" t="s">
        <v>2980</v>
      </c>
      <c r="N8" s="207" t="s">
        <v>2980</v>
      </c>
      <c r="O8" s="249" t="s">
        <v>2984</v>
      </c>
      <c r="P8" s="208"/>
      <c r="Q8" s="209">
        <f>IF(OR(C8="",C8=R$4,C8=S$4),NA(),MATCH($B8&amp;$C8,K!$E:$E,0))</f>
        <v>286</v>
      </c>
    </row>
    <row r="9" spans="1:21" ht="20.25">
      <c r="A9" s="193"/>
      <c r="B9" s="213"/>
      <c r="C9" s="213"/>
      <c r="D9" s="213" t="str">
        <f ca="1">IF(ISERROR($Q9),"",OFFSET(K!$D$1,$Q9-1,0))</f>
        <v/>
      </c>
      <c r="E9" s="213" t="str">
        <f ca="1">IF(ISERROR($Q9),"",OFFSET(K!$C$1,$Q9-1,0))</f>
        <v/>
      </c>
      <c r="F9" s="213" t="str">
        <f t="shared" ref="F9:F68" ca="1" si="0">IF(ISERROR($Q9),"",OFFSET(S_E1,MATCH(B9&amp;D9,S_M,0)-1,0))</f>
        <v/>
      </c>
      <c r="G9" s="198"/>
      <c r="H9" s="207"/>
      <c r="I9" s="207"/>
      <c r="J9" s="207"/>
      <c r="K9" s="207"/>
      <c r="L9" s="207"/>
      <c r="M9" s="207"/>
      <c r="N9" s="207"/>
      <c r="O9" s="199"/>
      <c r="P9" s="208"/>
      <c r="Q9" s="209" t="e">
        <f>IF(OR(C9="",C9=R$4,C9=S$4),NA(),MATCH($B9&amp;$C9,K!$E:$E,0))</f>
        <v>#N/A</v>
      </c>
    </row>
    <row r="10" spans="1:21" ht="20.25">
      <c r="A10" s="193"/>
      <c r="B10" s="213"/>
      <c r="C10" s="213"/>
      <c r="D10" s="213" t="str">
        <f ca="1">IF(ISERROR($Q10),"",OFFSET(K!$D$1,$Q10-1,0))</f>
        <v/>
      </c>
      <c r="E10" s="213" t="str">
        <f ca="1">IF(ISERROR($Q10),"",OFFSET(K!$C$1,$Q10-1,0))</f>
        <v/>
      </c>
      <c r="F10" s="213" t="str">
        <f t="shared" ca="1" si="0"/>
        <v/>
      </c>
      <c r="G10" s="198"/>
      <c r="H10" s="207"/>
      <c r="I10" s="207"/>
      <c r="J10" s="207"/>
      <c r="K10" s="207"/>
      <c r="L10" s="207"/>
      <c r="M10" s="207"/>
      <c r="N10" s="207"/>
      <c r="O10" s="199"/>
      <c r="P10" s="208"/>
      <c r="Q10" s="209" t="e">
        <f>IF(OR(C10="",C10=R$4,C10=S$4),NA(),MATCH($B10&amp;$C10,K!$E:$E,0))</f>
        <v>#N/A</v>
      </c>
    </row>
    <row r="11" spans="1:21" ht="20.25">
      <c r="A11" s="193"/>
      <c r="B11" s="213"/>
      <c r="C11" s="213"/>
      <c r="D11" s="213" t="str">
        <f ca="1">IF(ISERROR($Q11),"",OFFSET(K!$D$1,$Q11-1,0))</f>
        <v/>
      </c>
      <c r="E11" s="213" t="str">
        <f ca="1">IF(ISERROR($Q11),"",OFFSET(K!$C$1,$Q11-1,0))</f>
        <v/>
      </c>
      <c r="F11" s="213" t="str">
        <f t="shared" ca="1" si="0"/>
        <v/>
      </c>
      <c r="G11" s="198"/>
      <c r="H11" s="207"/>
      <c r="I11" s="207"/>
      <c r="J11" s="207"/>
      <c r="K11" s="207"/>
      <c r="L11" s="207"/>
      <c r="M11" s="207"/>
      <c r="N11" s="207"/>
      <c r="O11" s="199"/>
      <c r="P11" s="208"/>
      <c r="Q11" s="209" t="e">
        <f>IF(OR(C11="",C11=R$4,C11=S$4),NA(),MATCH($B11&amp;$C11,K!$E:$E,0))</f>
        <v>#N/A</v>
      </c>
    </row>
    <row r="12" spans="1:21" ht="20.25">
      <c r="A12" s="193"/>
      <c r="B12" s="213"/>
      <c r="C12" s="213"/>
      <c r="D12" s="213" t="str">
        <f ca="1">IF(ISERROR($Q12),"",OFFSET(K!$D$1,$Q12-1,0))</f>
        <v/>
      </c>
      <c r="E12" s="213" t="str">
        <f ca="1">IF(ISERROR($Q12),"",OFFSET(K!$C$1,$Q12-1,0))</f>
        <v/>
      </c>
      <c r="F12" s="213" t="str">
        <f t="shared" ca="1" si="0"/>
        <v/>
      </c>
      <c r="G12" s="198"/>
      <c r="H12" s="207"/>
      <c r="I12" s="207"/>
      <c r="J12" s="207"/>
      <c r="K12" s="207"/>
      <c r="L12" s="207"/>
      <c r="M12" s="207"/>
      <c r="N12" s="207"/>
      <c r="O12" s="199"/>
      <c r="P12" s="208"/>
      <c r="Q12" s="209" t="e">
        <f>IF(OR(C12="",C12=R$4,C12=S$4),NA(),MATCH($B12&amp;$C12,K!$E:$E,0))</f>
        <v>#N/A</v>
      </c>
    </row>
    <row r="13" spans="1:21" ht="20.25">
      <c r="A13" s="193"/>
      <c r="B13" s="213"/>
      <c r="C13" s="213"/>
      <c r="D13" s="213" t="str">
        <f ca="1">IF(ISERROR($Q13),"",OFFSET(K!$D$1,$Q13-1,0))</f>
        <v/>
      </c>
      <c r="E13" s="213" t="str">
        <f ca="1">IF(ISERROR($Q13),"",OFFSET(K!$C$1,$Q13-1,0))</f>
        <v/>
      </c>
      <c r="F13" s="213" t="str">
        <f t="shared" ca="1" si="0"/>
        <v/>
      </c>
      <c r="G13" s="198"/>
      <c r="H13" s="207"/>
      <c r="I13" s="207"/>
      <c r="J13" s="207"/>
      <c r="K13" s="207"/>
      <c r="L13" s="207"/>
      <c r="M13" s="207"/>
      <c r="N13" s="207"/>
      <c r="O13" s="199"/>
      <c r="P13" s="208"/>
      <c r="Q13" s="209" t="e">
        <f>IF(OR(C13="",C13=R$4,C13=S$4),NA(),MATCH($B13&amp;$C13,K!$E:$E,0))</f>
        <v>#N/A</v>
      </c>
    </row>
    <row r="14" spans="1:21" ht="20.25">
      <c r="A14" s="193"/>
      <c r="B14" s="213"/>
      <c r="C14" s="213"/>
      <c r="D14" s="213" t="str">
        <f ca="1">IF(ISERROR($Q14),"",OFFSET(K!$D$1,$Q14-1,0))</f>
        <v/>
      </c>
      <c r="E14" s="213" t="str">
        <f ca="1">IF(ISERROR($Q14),"",OFFSET(K!$C$1,$Q14-1,0))</f>
        <v/>
      </c>
      <c r="F14" s="213" t="str">
        <f t="shared" ca="1" si="0"/>
        <v/>
      </c>
      <c r="G14" s="198"/>
      <c r="H14" s="207"/>
      <c r="I14" s="207"/>
      <c r="J14" s="207"/>
      <c r="K14" s="207"/>
      <c r="L14" s="207"/>
      <c r="M14" s="207"/>
      <c r="N14" s="207"/>
      <c r="O14" s="199"/>
      <c r="P14" s="208"/>
      <c r="Q14" s="209" t="e">
        <f>IF(OR(C14="",C14=R$4,C14=S$4),NA(),MATCH($B14&amp;$C14,K!$E:$E,0))</f>
        <v>#N/A</v>
      </c>
    </row>
    <row r="15" spans="1:21" ht="20.25">
      <c r="A15" s="193"/>
      <c r="B15" s="213"/>
      <c r="C15" s="213"/>
      <c r="D15" s="213" t="str">
        <f ca="1">IF(ISERROR($Q15),"",OFFSET(K!$D$1,$Q15-1,0))</f>
        <v/>
      </c>
      <c r="E15" s="213" t="str">
        <f ca="1">IF(ISERROR($Q15),"",OFFSET(K!$C$1,$Q15-1,0))</f>
        <v/>
      </c>
      <c r="F15" s="213" t="str">
        <f t="shared" ca="1" si="0"/>
        <v/>
      </c>
      <c r="G15" s="198"/>
      <c r="H15" s="207"/>
      <c r="I15" s="207"/>
      <c r="J15" s="207"/>
      <c r="K15" s="207"/>
      <c r="L15" s="207"/>
      <c r="M15" s="207"/>
      <c r="N15" s="207"/>
      <c r="O15" s="199"/>
      <c r="P15" s="208"/>
      <c r="Q15" s="209" t="e">
        <f>IF(OR(C15="",C15=R$4,C15=S$4),NA(),MATCH($B15&amp;$C15,K!$E:$E,0))</f>
        <v>#N/A</v>
      </c>
    </row>
    <row r="16" spans="1:21" ht="20.25">
      <c r="A16" s="193"/>
      <c r="B16" s="213"/>
      <c r="C16" s="213"/>
      <c r="D16" s="213" t="str">
        <f ca="1">IF(ISERROR($Q16),"",OFFSET(K!$D$1,$Q16-1,0))</f>
        <v/>
      </c>
      <c r="E16" s="213" t="str">
        <f ca="1">IF(ISERROR($Q16),"",OFFSET(K!$C$1,$Q16-1,0))</f>
        <v/>
      </c>
      <c r="F16" s="213" t="str">
        <f t="shared" ca="1" si="0"/>
        <v/>
      </c>
      <c r="G16" s="198"/>
      <c r="H16" s="207"/>
      <c r="I16" s="207"/>
      <c r="J16" s="207"/>
      <c r="K16" s="207"/>
      <c r="L16" s="207"/>
      <c r="M16" s="207"/>
      <c r="N16" s="207"/>
      <c r="O16" s="199"/>
      <c r="P16" s="208"/>
      <c r="Q16" s="209" t="e">
        <f>IF(OR(C16="",C16=R$4,C16=S$4),NA(),MATCH($B16&amp;$C16,K!$E:$E,0))</f>
        <v>#N/A</v>
      </c>
    </row>
    <row r="17" spans="1:17" ht="20.25">
      <c r="A17" s="193"/>
      <c r="B17" s="213"/>
      <c r="C17" s="213"/>
      <c r="D17" s="213" t="str">
        <f ca="1">IF(ISERROR($Q17),"",OFFSET(K!$D$1,$Q17-1,0))</f>
        <v/>
      </c>
      <c r="E17" s="213" t="str">
        <f ca="1">IF(ISERROR($Q17),"",OFFSET(K!$C$1,$Q17-1,0))</f>
        <v/>
      </c>
      <c r="F17" s="213" t="str">
        <f t="shared" ca="1" si="0"/>
        <v/>
      </c>
      <c r="G17" s="198"/>
      <c r="H17" s="207"/>
      <c r="I17" s="207"/>
      <c r="J17" s="207"/>
      <c r="K17" s="207"/>
      <c r="L17" s="207"/>
      <c r="M17" s="207"/>
      <c r="N17" s="207"/>
      <c r="O17" s="199"/>
      <c r="P17" s="208"/>
      <c r="Q17" s="209" t="e">
        <f>IF(OR(C17="",C17=R$4,C17=S$4),NA(),MATCH($B17&amp;$C17,K!$E:$E,0))</f>
        <v>#N/A</v>
      </c>
    </row>
    <row r="18" spans="1:17" ht="20.25">
      <c r="A18" s="193"/>
      <c r="B18" s="213"/>
      <c r="C18" s="213"/>
      <c r="D18" s="213" t="str">
        <f ca="1">IF(ISERROR($Q18),"",OFFSET(K!$D$1,$Q18-1,0))</f>
        <v/>
      </c>
      <c r="E18" s="213" t="str">
        <f ca="1">IF(ISERROR($Q18),"",OFFSET(K!$C$1,$Q18-1,0))</f>
        <v/>
      </c>
      <c r="F18" s="213" t="str">
        <f t="shared" ca="1" si="0"/>
        <v/>
      </c>
      <c r="G18" s="198"/>
      <c r="H18" s="207"/>
      <c r="I18" s="207"/>
      <c r="J18" s="207"/>
      <c r="K18" s="207"/>
      <c r="L18" s="207"/>
      <c r="M18" s="207"/>
      <c r="N18" s="207"/>
      <c r="O18" s="199"/>
      <c r="P18" s="208"/>
      <c r="Q18" s="209" t="e">
        <f>IF(OR(C18="",C18=R$4,C18=S$4),NA(),MATCH($B18&amp;$C18,K!$E:$E,0))</f>
        <v>#N/A</v>
      </c>
    </row>
    <row r="19" spans="1:17" ht="20.25">
      <c r="A19" s="193"/>
      <c r="B19" s="213"/>
      <c r="C19" s="213"/>
      <c r="D19" s="213" t="str">
        <f ca="1">IF(ISERROR($Q19),"",OFFSET(K!$D$1,$Q19-1,0))</f>
        <v/>
      </c>
      <c r="E19" s="213" t="str">
        <f ca="1">IF(ISERROR($Q19),"",OFFSET(K!$C$1,$Q19-1,0))</f>
        <v/>
      </c>
      <c r="F19" s="213" t="str">
        <f t="shared" ca="1" si="0"/>
        <v/>
      </c>
      <c r="G19" s="198"/>
      <c r="H19" s="207"/>
      <c r="I19" s="207"/>
      <c r="J19" s="207"/>
      <c r="K19" s="207"/>
      <c r="L19" s="207"/>
      <c r="M19" s="207"/>
      <c r="N19" s="207"/>
      <c r="O19" s="199"/>
      <c r="P19" s="208"/>
      <c r="Q19" s="209" t="e">
        <f>IF(OR(C19="",C19=R$4,C19=S$4),NA(),MATCH($B19&amp;$C19,K!$E:$E,0))</f>
        <v>#N/A</v>
      </c>
    </row>
    <row r="20" spans="1:17" ht="20.25">
      <c r="A20" s="193"/>
      <c r="B20" s="213"/>
      <c r="C20" s="213"/>
      <c r="D20" s="213" t="str">
        <f ca="1">IF(ISERROR($Q20),"",OFFSET(K!$D$1,$Q20-1,0))</f>
        <v/>
      </c>
      <c r="E20" s="213" t="str">
        <f ca="1">IF(ISERROR($Q20),"",OFFSET(K!$C$1,$Q20-1,0))</f>
        <v/>
      </c>
      <c r="F20" s="213" t="str">
        <f t="shared" ca="1" si="0"/>
        <v/>
      </c>
      <c r="G20" s="198"/>
      <c r="H20" s="207"/>
      <c r="I20" s="207"/>
      <c r="J20" s="207"/>
      <c r="K20" s="207"/>
      <c r="L20" s="207"/>
      <c r="M20" s="207"/>
      <c r="N20" s="207"/>
      <c r="O20" s="199"/>
      <c r="P20" s="208"/>
      <c r="Q20" s="209" t="e">
        <f>IF(OR(C20="",C20=R$4,C20=S$4),NA(),MATCH($B20&amp;$C20,K!$E:$E,0))</f>
        <v>#N/A</v>
      </c>
    </row>
    <row r="21" spans="1:17" ht="20.25">
      <c r="A21" s="193"/>
      <c r="B21" s="213"/>
      <c r="C21" s="213"/>
      <c r="D21" s="213" t="str">
        <f ca="1">IF(ISERROR($Q21),"",OFFSET(K!$D$1,$Q21-1,0))</f>
        <v/>
      </c>
      <c r="E21" s="213" t="str">
        <f ca="1">IF(ISERROR($Q21),"",OFFSET(K!$C$1,$Q21-1,0))</f>
        <v/>
      </c>
      <c r="F21" s="213" t="str">
        <f t="shared" ca="1" si="0"/>
        <v/>
      </c>
      <c r="G21" s="198"/>
      <c r="H21" s="207"/>
      <c r="I21" s="207"/>
      <c r="J21" s="207"/>
      <c r="K21" s="207"/>
      <c r="L21" s="207"/>
      <c r="M21" s="207"/>
      <c r="N21" s="207"/>
      <c r="O21" s="199"/>
      <c r="P21" s="208"/>
      <c r="Q21" s="209" t="e">
        <f>IF(OR(C21="",C21=R$4,C21=S$4),NA(),MATCH($B21&amp;$C21,K!$E:$E,0))</f>
        <v>#N/A</v>
      </c>
    </row>
    <row r="22" spans="1:17" ht="20.25">
      <c r="A22" s="193"/>
      <c r="B22" s="213"/>
      <c r="C22" s="213"/>
      <c r="D22" s="213" t="str">
        <f ca="1">IF(ISERROR($Q22),"",OFFSET(K!$D$1,$Q22-1,0))</f>
        <v/>
      </c>
      <c r="E22" s="213" t="str">
        <f ca="1">IF(ISERROR($Q22),"",OFFSET(K!$C$1,$Q22-1,0))</f>
        <v/>
      </c>
      <c r="F22" s="213" t="str">
        <f t="shared" ca="1" si="0"/>
        <v/>
      </c>
      <c r="G22" s="198"/>
      <c r="H22" s="207"/>
      <c r="I22" s="207"/>
      <c r="J22" s="207"/>
      <c r="K22" s="207"/>
      <c r="L22" s="207"/>
      <c r="M22" s="207"/>
      <c r="N22" s="207"/>
      <c r="O22" s="199"/>
      <c r="P22" s="208"/>
      <c r="Q22" s="209" t="e">
        <f>IF(OR(C22="",C22=R$4,C22=S$4),NA(),MATCH($B22&amp;$C22,K!$E:$E,0))</f>
        <v>#N/A</v>
      </c>
    </row>
    <row r="23" spans="1:17" ht="20.25">
      <c r="A23" s="193"/>
      <c r="B23" s="213"/>
      <c r="C23" s="213"/>
      <c r="D23" s="213" t="str">
        <f ca="1">IF(ISERROR($Q23),"",OFFSET(K!$D$1,$Q23-1,0))</f>
        <v/>
      </c>
      <c r="E23" s="213" t="str">
        <f ca="1">IF(ISERROR($Q23),"",OFFSET(K!$C$1,$Q23-1,0))</f>
        <v/>
      </c>
      <c r="F23" s="213" t="str">
        <f t="shared" ca="1" si="0"/>
        <v/>
      </c>
      <c r="G23" s="198"/>
      <c r="H23" s="207"/>
      <c r="I23" s="207"/>
      <c r="J23" s="207"/>
      <c r="K23" s="207"/>
      <c r="L23" s="207"/>
      <c r="M23" s="207"/>
      <c r="N23" s="207"/>
      <c r="O23" s="199"/>
      <c r="P23" s="208"/>
      <c r="Q23" s="209" t="e">
        <f>IF(OR(C23="",C23=R$4,C23=S$4),NA(),MATCH($B23&amp;$C23,K!$E:$E,0))</f>
        <v>#N/A</v>
      </c>
    </row>
    <row r="24" spans="1:17" ht="20.25">
      <c r="A24" s="193"/>
      <c r="B24" s="213"/>
      <c r="C24" s="213"/>
      <c r="D24" s="213" t="str">
        <f ca="1">IF(ISERROR($Q24),"",OFFSET(K!$D$1,$Q24-1,0))</f>
        <v/>
      </c>
      <c r="E24" s="213" t="str">
        <f ca="1">IF(ISERROR($Q24),"",OFFSET(K!$C$1,$Q24-1,0))</f>
        <v/>
      </c>
      <c r="F24" s="213" t="str">
        <f t="shared" ca="1" si="0"/>
        <v/>
      </c>
      <c r="G24" s="198"/>
      <c r="H24" s="207"/>
      <c r="I24" s="207"/>
      <c r="J24" s="207"/>
      <c r="K24" s="207"/>
      <c r="L24" s="207"/>
      <c r="M24" s="207"/>
      <c r="N24" s="207"/>
      <c r="O24" s="199"/>
      <c r="P24" s="208"/>
      <c r="Q24" s="209" t="e">
        <f>IF(OR(C24="",C24=R$4,C24=S$4),NA(),MATCH($B24&amp;$C24,K!$E:$E,0))</f>
        <v>#N/A</v>
      </c>
    </row>
    <row r="25" spans="1:17" ht="20.25">
      <c r="A25" s="193"/>
      <c r="B25" s="213"/>
      <c r="C25" s="213"/>
      <c r="D25" s="213" t="str">
        <f ca="1">IF(ISERROR($Q25),"",OFFSET(K!$D$1,$Q25-1,0))</f>
        <v/>
      </c>
      <c r="E25" s="213" t="str">
        <f ca="1">IF(ISERROR($Q25),"",OFFSET(K!$C$1,$Q25-1,0))</f>
        <v/>
      </c>
      <c r="F25" s="213" t="str">
        <f t="shared" ca="1" si="0"/>
        <v/>
      </c>
      <c r="G25" s="198"/>
      <c r="H25" s="207"/>
      <c r="I25" s="207"/>
      <c r="J25" s="207"/>
      <c r="K25" s="207"/>
      <c r="L25" s="207"/>
      <c r="M25" s="207"/>
      <c r="N25" s="207"/>
      <c r="O25" s="199"/>
      <c r="P25" s="208"/>
      <c r="Q25" s="209" t="e">
        <f>IF(OR(C25="",C25=R$4,C25=S$4),NA(),MATCH($B25&amp;$C25,K!$E:$E,0))</f>
        <v>#N/A</v>
      </c>
    </row>
    <row r="26" spans="1:17" ht="20.25">
      <c r="A26" s="193"/>
      <c r="B26" s="213"/>
      <c r="C26" s="213"/>
      <c r="D26" s="213" t="str">
        <f ca="1">IF(ISERROR($Q26),"",OFFSET(K!$D$1,$Q26-1,0))</f>
        <v/>
      </c>
      <c r="E26" s="213" t="str">
        <f ca="1">IF(ISERROR($Q26),"",OFFSET(K!$C$1,$Q26-1,0))</f>
        <v/>
      </c>
      <c r="F26" s="213" t="str">
        <f t="shared" ca="1" si="0"/>
        <v/>
      </c>
      <c r="G26" s="198"/>
      <c r="H26" s="207"/>
      <c r="I26" s="207"/>
      <c r="J26" s="207"/>
      <c r="K26" s="207"/>
      <c r="L26" s="207"/>
      <c r="M26" s="207"/>
      <c r="N26" s="207"/>
      <c r="O26" s="199"/>
      <c r="P26" s="208"/>
      <c r="Q26" s="209" t="e">
        <f>IF(OR(C26="",C26=R$4,C26=S$4),NA(),MATCH($B26&amp;$C26,K!$E:$E,0))</f>
        <v>#N/A</v>
      </c>
    </row>
    <row r="27" spans="1:17" ht="20.25">
      <c r="A27" s="193"/>
      <c r="B27" s="213"/>
      <c r="C27" s="213"/>
      <c r="D27" s="213" t="str">
        <f ca="1">IF(ISERROR($Q27),"",OFFSET(K!$D$1,$Q27-1,0))</f>
        <v/>
      </c>
      <c r="E27" s="213" t="str">
        <f ca="1">IF(ISERROR($Q27),"",OFFSET(K!$C$1,$Q27-1,0))</f>
        <v/>
      </c>
      <c r="F27" s="213" t="str">
        <f t="shared" ca="1" si="0"/>
        <v/>
      </c>
      <c r="G27" s="198"/>
      <c r="H27" s="207"/>
      <c r="I27" s="207"/>
      <c r="J27" s="207"/>
      <c r="K27" s="207"/>
      <c r="L27" s="207"/>
      <c r="M27" s="207"/>
      <c r="N27" s="207"/>
      <c r="O27" s="199"/>
      <c r="P27" s="208"/>
      <c r="Q27" s="209" t="e">
        <f>IF(OR(C27="",C27=R$4,C27=S$4),NA(),MATCH($B27&amp;$C27,K!$E:$E,0))</f>
        <v>#N/A</v>
      </c>
    </row>
    <row r="28" spans="1:17" ht="20.25">
      <c r="A28" s="193"/>
      <c r="B28" s="213"/>
      <c r="C28" s="213"/>
      <c r="D28" s="213" t="str">
        <f ca="1">IF(ISERROR($Q28),"",OFFSET(K!$D$1,$Q28-1,0))</f>
        <v/>
      </c>
      <c r="E28" s="213" t="str">
        <f ca="1">IF(ISERROR($Q28),"",OFFSET(K!$C$1,$Q28-1,0))</f>
        <v/>
      </c>
      <c r="F28" s="213" t="str">
        <f t="shared" ca="1" si="0"/>
        <v/>
      </c>
      <c r="G28" s="198"/>
      <c r="H28" s="207"/>
      <c r="I28" s="207"/>
      <c r="J28" s="207"/>
      <c r="K28" s="207"/>
      <c r="L28" s="207"/>
      <c r="M28" s="207"/>
      <c r="N28" s="207"/>
      <c r="O28" s="199"/>
      <c r="P28" s="208"/>
      <c r="Q28" s="209" t="e">
        <f>IF(OR(C28="",C28=R$4,C28=S$4),NA(),MATCH($B28&amp;$C28,K!$E:$E,0))</f>
        <v>#N/A</v>
      </c>
    </row>
    <row r="29" spans="1:17" ht="20.25">
      <c r="A29" s="193"/>
      <c r="B29" s="213"/>
      <c r="C29" s="213"/>
      <c r="D29" s="213" t="str">
        <f ca="1">IF(ISERROR($Q29),"",OFFSET(K!$D$1,$Q29-1,0))</f>
        <v/>
      </c>
      <c r="E29" s="213" t="str">
        <f ca="1">IF(ISERROR($Q29),"",OFFSET(K!$C$1,$Q29-1,0))</f>
        <v/>
      </c>
      <c r="F29" s="213" t="str">
        <f t="shared" ca="1" si="0"/>
        <v/>
      </c>
      <c r="G29" s="198"/>
      <c r="H29" s="207"/>
      <c r="I29" s="207"/>
      <c r="J29" s="207"/>
      <c r="K29" s="207"/>
      <c r="L29" s="207"/>
      <c r="M29" s="207"/>
      <c r="N29" s="207"/>
      <c r="O29" s="199"/>
      <c r="P29" s="208"/>
      <c r="Q29" s="209" t="e">
        <f>IF(OR(C29="",C29=R$4,C29=S$4),NA(),MATCH($B29&amp;$C29,K!$E:$E,0))</f>
        <v>#N/A</v>
      </c>
    </row>
    <row r="30" spans="1:17" ht="20.25">
      <c r="A30" s="193"/>
      <c r="B30" s="213"/>
      <c r="C30" s="213"/>
      <c r="D30" s="213" t="str">
        <f ca="1">IF(ISERROR($Q30),"",OFFSET(K!$D$1,$Q30-1,0))</f>
        <v/>
      </c>
      <c r="E30" s="213" t="str">
        <f ca="1">IF(ISERROR($Q30),"",OFFSET(K!$C$1,$Q30-1,0))</f>
        <v/>
      </c>
      <c r="F30" s="213" t="str">
        <f t="shared" ca="1" si="0"/>
        <v/>
      </c>
      <c r="G30" s="198"/>
      <c r="H30" s="207"/>
      <c r="I30" s="207"/>
      <c r="J30" s="207"/>
      <c r="K30" s="207"/>
      <c r="L30" s="207"/>
      <c r="M30" s="207"/>
      <c r="N30" s="207"/>
      <c r="O30" s="199"/>
      <c r="P30" s="208"/>
      <c r="Q30" s="209" t="e">
        <f>IF(OR(C30="",C30=R$4,C30=S$4),NA(),MATCH($B30&amp;$C30,K!$E:$E,0))</f>
        <v>#N/A</v>
      </c>
    </row>
    <row r="31" spans="1:17" ht="20.25">
      <c r="A31" s="193"/>
      <c r="B31" s="213"/>
      <c r="C31" s="213"/>
      <c r="D31" s="213" t="str">
        <f ca="1">IF(ISERROR($Q31),"",OFFSET(K!$D$1,$Q31-1,0))</f>
        <v/>
      </c>
      <c r="E31" s="213" t="str">
        <f ca="1">IF(ISERROR($Q31),"",OFFSET(K!$C$1,$Q31-1,0))</f>
        <v/>
      </c>
      <c r="F31" s="213" t="str">
        <f t="shared" ca="1" si="0"/>
        <v/>
      </c>
      <c r="G31" s="198"/>
      <c r="H31" s="207"/>
      <c r="I31" s="207"/>
      <c r="J31" s="207"/>
      <c r="K31" s="207"/>
      <c r="L31" s="207"/>
      <c r="M31" s="207"/>
      <c r="N31" s="207"/>
      <c r="O31" s="199"/>
      <c r="P31" s="208"/>
      <c r="Q31" s="209" t="e">
        <f>IF(OR(C31="",C31=R$4,C31=S$4),NA(),MATCH($B31&amp;$C31,K!$E:$E,0))</f>
        <v>#N/A</v>
      </c>
    </row>
    <row r="32" spans="1:17" ht="20.25">
      <c r="A32" s="193"/>
      <c r="B32" s="213"/>
      <c r="C32" s="213"/>
      <c r="D32" s="213" t="str">
        <f ca="1">IF(ISERROR($Q32),"",OFFSET(K!$D$1,$Q32-1,0))</f>
        <v/>
      </c>
      <c r="E32" s="213" t="str">
        <f ca="1">IF(ISERROR($Q32),"",OFFSET(K!$C$1,$Q32-1,0))</f>
        <v/>
      </c>
      <c r="F32" s="213" t="str">
        <f t="shared" ca="1" si="0"/>
        <v/>
      </c>
      <c r="G32" s="198"/>
      <c r="H32" s="207"/>
      <c r="I32" s="207"/>
      <c r="J32" s="207"/>
      <c r="K32" s="207"/>
      <c r="L32" s="207"/>
      <c r="M32" s="207"/>
      <c r="N32" s="207"/>
      <c r="O32" s="199"/>
      <c r="P32" s="208"/>
      <c r="Q32" s="209" t="e">
        <f>IF(OR(C32="",C32=R$4,C32=S$4),NA(),MATCH($B32&amp;$C32,K!$E:$E,0))</f>
        <v>#N/A</v>
      </c>
    </row>
    <row r="33" spans="1:17" ht="20.25">
      <c r="A33" s="193"/>
      <c r="B33" s="213"/>
      <c r="C33" s="213"/>
      <c r="D33" s="213" t="str">
        <f ca="1">IF(ISERROR($Q33),"",OFFSET(K!$D$1,$Q33-1,0))</f>
        <v/>
      </c>
      <c r="E33" s="213" t="str">
        <f ca="1">IF(ISERROR($Q33),"",OFFSET(K!$C$1,$Q33-1,0))</f>
        <v/>
      </c>
      <c r="F33" s="213" t="str">
        <f t="shared" ca="1" si="0"/>
        <v/>
      </c>
      <c r="G33" s="198"/>
      <c r="H33" s="207"/>
      <c r="I33" s="207"/>
      <c r="J33" s="207"/>
      <c r="K33" s="207"/>
      <c r="L33" s="207"/>
      <c r="M33" s="207"/>
      <c r="N33" s="207"/>
      <c r="O33" s="199"/>
      <c r="P33" s="208"/>
      <c r="Q33" s="209" t="e">
        <f>IF(OR(C33="",C33=R$4,C33=S$4),NA(),MATCH($B33&amp;$C33,K!$E:$E,0))</f>
        <v>#N/A</v>
      </c>
    </row>
    <row r="34" spans="1:17" ht="20.25">
      <c r="A34" s="193"/>
      <c r="B34" s="213"/>
      <c r="C34" s="213"/>
      <c r="D34" s="213" t="str">
        <f ca="1">IF(ISERROR($Q34),"",OFFSET(K!$D$1,$Q34-1,0))</f>
        <v/>
      </c>
      <c r="E34" s="213" t="str">
        <f ca="1">IF(ISERROR($Q34),"",OFFSET(K!$C$1,$Q34-1,0))</f>
        <v/>
      </c>
      <c r="F34" s="213" t="str">
        <f t="shared" ca="1" si="0"/>
        <v/>
      </c>
      <c r="G34" s="198"/>
      <c r="H34" s="207"/>
      <c r="I34" s="207"/>
      <c r="J34" s="207"/>
      <c r="K34" s="207"/>
      <c r="L34" s="207"/>
      <c r="M34" s="207"/>
      <c r="N34" s="207"/>
      <c r="O34" s="199"/>
      <c r="P34" s="208"/>
      <c r="Q34" s="209" t="e">
        <f>IF(OR(C34="",C34=R$4,C34=S$4),NA(),MATCH($B34&amp;$C34,K!$E:$E,0))</f>
        <v>#N/A</v>
      </c>
    </row>
    <row r="35" spans="1:17" ht="20.25">
      <c r="A35" s="193"/>
      <c r="B35" s="213"/>
      <c r="C35" s="213"/>
      <c r="D35" s="213" t="str">
        <f ca="1">IF(ISERROR($Q35),"",OFFSET(K!$D$1,$Q35-1,0))</f>
        <v/>
      </c>
      <c r="E35" s="213" t="str">
        <f ca="1">IF(ISERROR($Q35),"",OFFSET(K!$C$1,$Q35-1,0))</f>
        <v/>
      </c>
      <c r="F35" s="213" t="str">
        <f t="shared" ca="1" si="0"/>
        <v/>
      </c>
      <c r="G35" s="198"/>
      <c r="H35" s="207"/>
      <c r="I35" s="207"/>
      <c r="J35" s="207"/>
      <c r="K35" s="207"/>
      <c r="L35" s="207"/>
      <c r="M35" s="207"/>
      <c r="N35" s="207"/>
      <c r="O35" s="199"/>
      <c r="P35" s="208"/>
      <c r="Q35" s="209" t="e">
        <f>IF(OR(C35="",C35=R$4,C35=S$4),NA(),MATCH($B35&amp;$C35,K!$E:$E,0))</f>
        <v>#N/A</v>
      </c>
    </row>
    <row r="36" spans="1:17" ht="20.25">
      <c r="A36" s="193"/>
      <c r="B36" s="213"/>
      <c r="C36" s="213"/>
      <c r="D36" s="213" t="str">
        <f ca="1">IF(ISERROR($Q36),"",OFFSET(K!$D$1,$Q36-1,0))</f>
        <v/>
      </c>
      <c r="E36" s="213" t="str">
        <f ca="1">IF(ISERROR($Q36),"",OFFSET(K!$C$1,$Q36-1,0))</f>
        <v/>
      </c>
      <c r="F36" s="213" t="str">
        <f t="shared" ca="1" si="0"/>
        <v/>
      </c>
      <c r="G36" s="198"/>
      <c r="H36" s="207"/>
      <c r="I36" s="207"/>
      <c r="J36" s="207"/>
      <c r="K36" s="207"/>
      <c r="L36" s="207"/>
      <c r="M36" s="207"/>
      <c r="N36" s="207"/>
      <c r="O36" s="199"/>
      <c r="P36" s="208"/>
      <c r="Q36" s="209" t="e">
        <f>IF(OR(C36="",C36=R$4,C36=S$4),NA(),MATCH($B36&amp;$C36,K!$E:$E,0))</f>
        <v>#N/A</v>
      </c>
    </row>
    <row r="37" spans="1:17" ht="20.25">
      <c r="A37" s="193"/>
      <c r="B37" s="213"/>
      <c r="C37" s="213"/>
      <c r="D37" s="213" t="str">
        <f ca="1">IF(ISERROR($Q37),"",OFFSET(K!$D$1,$Q37-1,0))</f>
        <v/>
      </c>
      <c r="E37" s="213" t="str">
        <f ca="1">IF(ISERROR($Q37),"",OFFSET(K!$C$1,$Q37-1,0))</f>
        <v/>
      </c>
      <c r="F37" s="213" t="str">
        <f t="shared" ca="1" si="0"/>
        <v/>
      </c>
      <c r="G37" s="198"/>
      <c r="H37" s="207"/>
      <c r="I37" s="207"/>
      <c r="J37" s="207"/>
      <c r="K37" s="207"/>
      <c r="L37" s="207"/>
      <c r="M37" s="207"/>
      <c r="N37" s="207"/>
      <c r="O37" s="199"/>
      <c r="P37" s="208"/>
      <c r="Q37" s="209" t="e">
        <f>IF(OR(C37="",C37=R$4,C37=S$4),NA(),MATCH($B37&amp;$C37,K!$E:$E,0))</f>
        <v>#N/A</v>
      </c>
    </row>
    <row r="38" spans="1:17" ht="20.25">
      <c r="A38" s="193"/>
      <c r="B38" s="213"/>
      <c r="C38" s="213"/>
      <c r="D38" s="213" t="str">
        <f ca="1">IF(ISERROR($Q38),"",OFFSET(K!$D$1,$Q38-1,0))</f>
        <v/>
      </c>
      <c r="E38" s="213" t="str">
        <f ca="1">IF(ISERROR($Q38),"",OFFSET(K!$C$1,$Q38-1,0))</f>
        <v/>
      </c>
      <c r="F38" s="213" t="str">
        <f t="shared" ca="1" si="0"/>
        <v/>
      </c>
      <c r="G38" s="198"/>
      <c r="H38" s="207"/>
      <c r="I38" s="207"/>
      <c r="J38" s="207"/>
      <c r="K38" s="207"/>
      <c r="L38" s="207"/>
      <c r="M38" s="207"/>
      <c r="N38" s="207"/>
      <c r="O38" s="199"/>
      <c r="P38" s="208"/>
      <c r="Q38" s="209" t="e">
        <f>IF(OR(C38="",C38=R$4,C38=S$4),NA(),MATCH($B38&amp;$C38,K!$E:$E,0))</f>
        <v>#N/A</v>
      </c>
    </row>
    <row r="39" spans="1:17" ht="20.25">
      <c r="A39" s="193"/>
      <c r="B39" s="213"/>
      <c r="C39" s="213"/>
      <c r="D39" s="213" t="str">
        <f ca="1">IF(ISERROR($Q39),"",OFFSET(K!$D$1,$Q39-1,0))</f>
        <v/>
      </c>
      <c r="E39" s="213" t="str">
        <f ca="1">IF(ISERROR($Q39),"",OFFSET(K!$C$1,$Q39-1,0))</f>
        <v/>
      </c>
      <c r="F39" s="213" t="str">
        <f t="shared" ca="1" si="0"/>
        <v/>
      </c>
      <c r="G39" s="198"/>
      <c r="H39" s="207"/>
      <c r="I39" s="207"/>
      <c r="J39" s="207"/>
      <c r="K39" s="207"/>
      <c r="L39" s="207"/>
      <c r="M39" s="207"/>
      <c r="N39" s="207"/>
      <c r="O39" s="199"/>
      <c r="P39" s="208"/>
      <c r="Q39" s="209" t="e">
        <f>IF(OR(C39="",C39=R$4,C39=S$4),NA(),MATCH($B39&amp;$C39,K!$E:$E,0))</f>
        <v>#N/A</v>
      </c>
    </row>
    <row r="40" spans="1:17" ht="20.25">
      <c r="A40" s="193"/>
      <c r="B40" s="213"/>
      <c r="C40" s="213"/>
      <c r="D40" s="213" t="str">
        <f ca="1">IF(ISERROR($Q40),"",OFFSET(K!$D$1,$Q40-1,0))</f>
        <v/>
      </c>
      <c r="E40" s="213" t="str">
        <f ca="1">IF(ISERROR($Q40),"",OFFSET(K!$C$1,$Q40-1,0))</f>
        <v/>
      </c>
      <c r="F40" s="213" t="str">
        <f t="shared" ca="1" si="0"/>
        <v/>
      </c>
      <c r="G40" s="198"/>
      <c r="H40" s="207"/>
      <c r="I40" s="207"/>
      <c r="J40" s="207"/>
      <c r="K40" s="207"/>
      <c r="L40" s="207"/>
      <c r="M40" s="207"/>
      <c r="N40" s="207"/>
      <c r="O40" s="199"/>
      <c r="P40" s="208"/>
      <c r="Q40" s="209" t="e">
        <f>IF(OR(C40="",C40=R$4,C40=S$4),NA(),MATCH($B40&amp;$C40,K!$E:$E,0))</f>
        <v>#N/A</v>
      </c>
    </row>
    <row r="41" spans="1:17" ht="20.25">
      <c r="A41" s="193"/>
      <c r="B41" s="213"/>
      <c r="C41" s="213"/>
      <c r="D41" s="213" t="str">
        <f ca="1">IF(ISERROR($Q41),"",OFFSET(K!$D$1,$Q41-1,0))</f>
        <v/>
      </c>
      <c r="E41" s="213" t="str">
        <f ca="1">IF(ISERROR($Q41),"",OFFSET(K!$C$1,$Q41-1,0))</f>
        <v/>
      </c>
      <c r="F41" s="213" t="str">
        <f t="shared" ca="1" si="0"/>
        <v/>
      </c>
      <c r="G41" s="198"/>
      <c r="H41" s="207"/>
      <c r="I41" s="207"/>
      <c r="J41" s="207"/>
      <c r="K41" s="207"/>
      <c r="L41" s="207"/>
      <c r="M41" s="207"/>
      <c r="N41" s="207"/>
      <c r="O41" s="199"/>
      <c r="P41" s="208"/>
      <c r="Q41" s="209" t="e">
        <f>IF(OR(C41="",C41=R$4,C41=S$4),NA(),MATCH($B41&amp;$C41,K!$E:$E,0))</f>
        <v>#N/A</v>
      </c>
    </row>
    <row r="42" spans="1:17" ht="20.25">
      <c r="A42" s="193"/>
      <c r="B42" s="213"/>
      <c r="C42" s="213"/>
      <c r="D42" s="213" t="str">
        <f ca="1">IF(ISERROR($Q42),"",OFFSET(K!$D$1,$Q42-1,0))</f>
        <v/>
      </c>
      <c r="E42" s="213" t="str">
        <f ca="1">IF(ISERROR($Q42),"",OFFSET(K!$C$1,$Q42-1,0))</f>
        <v/>
      </c>
      <c r="F42" s="213" t="str">
        <f t="shared" ca="1" si="0"/>
        <v/>
      </c>
      <c r="G42" s="198"/>
      <c r="H42" s="207"/>
      <c r="I42" s="207"/>
      <c r="J42" s="207"/>
      <c r="K42" s="207"/>
      <c r="L42" s="207"/>
      <c r="M42" s="207"/>
      <c r="N42" s="207"/>
      <c r="O42" s="199"/>
      <c r="P42" s="208"/>
      <c r="Q42" s="209" t="e">
        <f>IF(OR(C42="",C42=R$4,C42=S$4),NA(),MATCH($B42&amp;$C42,K!$E:$E,0))</f>
        <v>#N/A</v>
      </c>
    </row>
    <row r="43" spans="1:17" ht="20.25">
      <c r="A43" s="193"/>
      <c r="B43" s="213"/>
      <c r="C43" s="213"/>
      <c r="D43" s="213" t="str">
        <f ca="1">IF(ISERROR($Q43),"",OFFSET(K!$D$1,$Q43-1,0))</f>
        <v/>
      </c>
      <c r="E43" s="213" t="str">
        <f ca="1">IF(ISERROR($Q43),"",OFFSET(K!$C$1,$Q43-1,0))</f>
        <v/>
      </c>
      <c r="F43" s="213" t="str">
        <f t="shared" ca="1" si="0"/>
        <v/>
      </c>
      <c r="G43" s="198"/>
      <c r="H43" s="207"/>
      <c r="I43" s="207"/>
      <c r="J43" s="207"/>
      <c r="K43" s="207"/>
      <c r="L43" s="207"/>
      <c r="M43" s="207"/>
      <c r="N43" s="207"/>
      <c r="O43" s="199"/>
      <c r="P43" s="208"/>
      <c r="Q43" s="209" t="e">
        <f>IF(OR(C43="",C43=R$4,C43=S$4),NA(),MATCH($B43&amp;$C43,K!$E:$E,0))</f>
        <v>#N/A</v>
      </c>
    </row>
    <row r="44" spans="1:17" ht="20.25">
      <c r="A44" s="193"/>
      <c r="B44" s="213"/>
      <c r="C44" s="213"/>
      <c r="D44" s="213" t="str">
        <f ca="1">IF(ISERROR($Q44),"",OFFSET(K!$D$1,$Q44-1,0))</f>
        <v/>
      </c>
      <c r="E44" s="213" t="str">
        <f ca="1">IF(ISERROR($Q44),"",OFFSET(K!$C$1,$Q44-1,0))</f>
        <v/>
      </c>
      <c r="F44" s="213" t="str">
        <f t="shared" ca="1" si="0"/>
        <v/>
      </c>
      <c r="G44" s="198"/>
      <c r="H44" s="207"/>
      <c r="I44" s="207"/>
      <c r="J44" s="207"/>
      <c r="K44" s="207"/>
      <c r="L44" s="207"/>
      <c r="M44" s="207"/>
      <c r="N44" s="207"/>
      <c r="O44" s="199"/>
      <c r="P44" s="208"/>
      <c r="Q44" s="209" t="e">
        <f>IF(OR(C44="",C44=R$4,C44=S$4),NA(),MATCH($B44&amp;$C44,K!$E:$E,0))</f>
        <v>#N/A</v>
      </c>
    </row>
    <row r="45" spans="1:17" ht="20.25">
      <c r="A45" s="193"/>
      <c r="B45" s="213"/>
      <c r="C45" s="213"/>
      <c r="D45" s="213" t="str">
        <f ca="1">IF(ISERROR($Q45),"",OFFSET(K!$D$1,$Q45-1,0))</f>
        <v/>
      </c>
      <c r="E45" s="213" t="str">
        <f ca="1">IF(ISERROR($Q45),"",OFFSET(K!$C$1,$Q45-1,0))</f>
        <v/>
      </c>
      <c r="F45" s="213" t="str">
        <f t="shared" ca="1" si="0"/>
        <v/>
      </c>
      <c r="G45" s="198"/>
      <c r="H45" s="207"/>
      <c r="I45" s="207"/>
      <c r="J45" s="207"/>
      <c r="K45" s="207"/>
      <c r="L45" s="207"/>
      <c r="M45" s="207"/>
      <c r="N45" s="207"/>
      <c r="O45" s="199"/>
      <c r="P45" s="208"/>
      <c r="Q45" s="209" t="e">
        <f>IF(OR(C45="",C45=R$4,C45=S$4),NA(),MATCH($B45&amp;$C45,K!$E:$E,0))</f>
        <v>#N/A</v>
      </c>
    </row>
    <row r="46" spans="1:17" ht="20.25">
      <c r="A46" s="193"/>
      <c r="B46" s="213"/>
      <c r="C46" s="213"/>
      <c r="D46" s="213" t="str">
        <f ca="1">IF(ISERROR($Q46),"",OFFSET(K!$D$1,$Q46-1,0))</f>
        <v/>
      </c>
      <c r="E46" s="213" t="str">
        <f ca="1">IF(ISERROR($Q46),"",OFFSET(K!$C$1,$Q46-1,0))</f>
        <v/>
      </c>
      <c r="F46" s="213" t="str">
        <f t="shared" ca="1" si="0"/>
        <v/>
      </c>
      <c r="G46" s="198"/>
      <c r="H46" s="207"/>
      <c r="I46" s="207"/>
      <c r="J46" s="207"/>
      <c r="K46" s="207"/>
      <c r="L46" s="207"/>
      <c r="M46" s="207"/>
      <c r="N46" s="207"/>
      <c r="O46" s="199"/>
      <c r="P46" s="208"/>
      <c r="Q46" s="209" t="e">
        <f>IF(OR(C46="",C46=R$4,C46=S$4),NA(),MATCH($B46&amp;$C46,K!$E:$E,0))</f>
        <v>#N/A</v>
      </c>
    </row>
    <row r="47" spans="1:17" ht="20.25">
      <c r="A47" s="193"/>
      <c r="B47" s="213"/>
      <c r="C47" s="213"/>
      <c r="D47" s="213" t="str">
        <f ca="1">IF(ISERROR($Q47),"",OFFSET(K!$D$1,$Q47-1,0))</f>
        <v/>
      </c>
      <c r="E47" s="213" t="str">
        <f ca="1">IF(ISERROR($Q47),"",OFFSET(K!$C$1,$Q47-1,0))</f>
        <v/>
      </c>
      <c r="F47" s="213" t="str">
        <f t="shared" ca="1" si="0"/>
        <v/>
      </c>
      <c r="G47" s="198"/>
      <c r="H47" s="207"/>
      <c r="I47" s="207"/>
      <c r="J47" s="207"/>
      <c r="K47" s="207"/>
      <c r="L47" s="207"/>
      <c r="M47" s="207"/>
      <c r="N47" s="207"/>
      <c r="O47" s="199"/>
      <c r="P47" s="208"/>
      <c r="Q47" s="209" t="e">
        <f>IF(OR(C47="",C47=R$4,C47=S$4),NA(),MATCH($B47&amp;$C47,K!$E:$E,0))</f>
        <v>#N/A</v>
      </c>
    </row>
    <row r="48" spans="1:17" ht="20.25">
      <c r="A48" s="193"/>
      <c r="B48" s="213"/>
      <c r="C48" s="213"/>
      <c r="D48" s="213" t="str">
        <f ca="1">IF(ISERROR($Q48),"",OFFSET(K!$D$1,$Q48-1,0))</f>
        <v/>
      </c>
      <c r="E48" s="213" t="str">
        <f ca="1">IF(ISERROR($Q48),"",OFFSET(K!$C$1,$Q48-1,0))</f>
        <v/>
      </c>
      <c r="F48" s="213" t="str">
        <f t="shared" ca="1" si="0"/>
        <v/>
      </c>
      <c r="G48" s="198"/>
      <c r="H48" s="207"/>
      <c r="I48" s="207"/>
      <c r="J48" s="207"/>
      <c r="K48" s="207"/>
      <c r="L48" s="207"/>
      <c r="M48" s="207"/>
      <c r="N48" s="207"/>
      <c r="O48" s="199"/>
      <c r="P48" s="208"/>
      <c r="Q48" s="209" t="e">
        <f>IF(OR(C48="",C48=R$4,C48=S$4),NA(),MATCH($B48&amp;$C48,K!$E:$E,0))</f>
        <v>#N/A</v>
      </c>
    </row>
    <row r="49" spans="1:17" ht="20.25">
      <c r="A49" s="193"/>
      <c r="B49" s="213"/>
      <c r="C49" s="213"/>
      <c r="D49" s="213" t="str">
        <f ca="1">IF(ISERROR($Q49),"",OFFSET(K!$D$1,$Q49-1,0))</f>
        <v/>
      </c>
      <c r="E49" s="213" t="str">
        <f ca="1">IF(ISERROR($Q49),"",OFFSET(K!$C$1,$Q49-1,0))</f>
        <v/>
      </c>
      <c r="F49" s="213" t="str">
        <f t="shared" ca="1" si="0"/>
        <v/>
      </c>
      <c r="G49" s="198"/>
      <c r="H49" s="207"/>
      <c r="I49" s="207"/>
      <c r="J49" s="207"/>
      <c r="K49" s="207"/>
      <c r="L49" s="207"/>
      <c r="M49" s="207"/>
      <c r="N49" s="207"/>
      <c r="O49" s="199"/>
      <c r="P49" s="208"/>
      <c r="Q49" s="209" t="e">
        <f>IF(OR(C49="",C49=R$4,C49=S$4),NA(),MATCH($B49&amp;$C49,K!$E:$E,0))</f>
        <v>#N/A</v>
      </c>
    </row>
    <row r="50" spans="1:17" ht="20.25">
      <c r="A50" s="193"/>
      <c r="B50" s="213"/>
      <c r="C50" s="213"/>
      <c r="D50" s="213" t="str">
        <f ca="1">IF(ISERROR($Q50),"",OFFSET(K!$D$1,$Q50-1,0))</f>
        <v/>
      </c>
      <c r="E50" s="213" t="str">
        <f ca="1">IF(ISERROR($Q50),"",OFFSET(K!$C$1,$Q50-1,0))</f>
        <v/>
      </c>
      <c r="F50" s="213" t="str">
        <f t="shared" ca="1" si="0"/>
        <v/>
      </c>
      <c r="G50" s="198"/>
      <c r="H50" s="207"/>
      <c r="I50" s="207"/>
      <c r="J50" s="207"/>
      <c r="K50" s="207"/>
      <c r="L50" s="207"/>
      <c r="M50" s="207"/>
      <c r="N50" s="207"/>
      <c r="O50" s="199"/>
      <c r="P50" s="208"/>
      <c r="Q50" s="209" t="e">
        <f>IF(OR(C50="",C50=R$4,C50=S$4),NA(),MATCH($B50&amp;$C50,K!$E:$E,0))</f>
        <v>#N/A</v>
      </c>
    </row>
    <row r="51" spans="1:17" ht="20.25">
      <c r="A51" s="193"/>
      <c r="B51" s="213"/>
      <c r="C51" s="213"/>
      <c r="D51" s="213" t="str">
        <f ca="1">IF(ISERROR($Q51),"",OFFSET(K!$D$1,$Q51-1,0))</f>
        <v/>
      </c>
      <c r="E51" s="213" t="str">
        <f ca="1">IF(ISERROR($Q51),"",OFFSET(K!$C$1,$Q51-1,0))</f>
        <v/>
      </c>
      <c r="F51" s="213" t="str">
        <f t="shared" ca="1" si="0"/>
        <v/>
      </c>
      <c r="G51" s="198"/>
      <c r="H51" s="207"/>
      <c r="I51" s="207"/>
      <c r="J51" s="207"/>
      <c r="K51" s="207"/>
      <c r="L51" s="207"/>
      <c r="M51" s="207"/>
      <c r="N51" s="207"/>
      <c r="O51" s="199"/>
      <c r="P51" s="208"/>
      <c r="Q51" s="209" t="e">
        <f>IF(OR(C51="",C51=R$4,C51=S$4),NA(),MATCH($B51&amp;$C51,K!$E:$E,0))</f>
        <v>#N/A</v>
      </c>
    </row>
    <row r="52" spans="1:17" ht="20.25">
      <c r="A52" s="193"/>
      <c r="B52" s="213"/>
      <c r="C52" s="213"/>
      <c r="D52" s="213" t="str">
        <f ca="1">IF(ISERROR($Q52),"",OFFSET(K!$D$1,$Q52-1,0))</f>
        <v/>
      </c>
      <c r="E52" s="213" t="str">
        <f ca="1">IF(ISERROR($Q52),"",OFFSET(K!$C$1,$Q52-1,0))</f>
        <v/>
      </c>
      <c r="F52" s="213" t="str">
        <f t="shared" ca="1" si="0"/>
        <v/>
      </c>
      <c r="G52" s="198"/>
      <c r="H52" s="207"/>
      <c r="I52" s="207"/>
      <c r="J52" s="207"/>
      <c r="K52" s="207"/>
      <c r="L52" s="207"/>
      <c r="M52" s="207"/>
      <c r="N52" s="207"/>
      <c r="O52" s="199"/>
      <c r="P52" s="208"/>
      <c r="Q52" s="209" t="e">
        <f>IF(OR(C52="",C52=R$4,C52=S$4),NA(),MATCH($B52&amp;$C52,K!$E:$E,0))</f>
        <v>#N/A</v>
      </c>
    </row>
    <row r="53" spans="1:17" ht="20.25">
      <c r="A53" s="193"/>
      <c r="B53" s="213"/>
      <c r="C53" s="213"/>
      <c r="D53" s="213" t="str">
        <f ca="1">IF(ISERROR($Q53),"",OFFSET(K!$D$1,$Q53-1,0))</f>
        <v/>
      </c>
      <c r="E53" s="213" t="str">
        <f ca="1">IF(ISERROR($Q53),"",OFFSET(K!$C$1,$Q53-1,0))</f>
        <v/>
      </c>
      <c r="F53" s="213" t="str">
        <f t="shared" ca="1" si="0"/>
        <v/>
      </c>
      <c r="G53" s="198"/>
      <c r="H53" s="207"/>
      <c r="I53" s="207"/>
      <c r="J53" s="207"/>
      <c r="K53" s="207"/>
      <c r="L53" s="207"/>
      <c r="M53" s="207"/>
      <c r="N53" s="207"/>
      <c r="O53" s="199"/>
      <c r="P53" s="208"/>
      <c r="Q53" s="209" t="e">
        <f>IF(OR(C53="",C53=R$4,C53=S$4),NA(),MATCH($B53&amp;$C53,K!$E:$E,0))</f>
        <v>#N/A</v>
      </c>
    </row>
    <row r="54" spans="1:17" ht="20.25">
      <c r="A54" s="193"/>
      <c r="B54" s="213"/>
      <c r="C54" s="213"/>
      <c r="D54" s="213" t="str">
        <f ca="1">IF(ISERROR($Q54),"",OFFSET(K!$D$1,$Q54-1,0))</f>
        <v/>
      </c>
      <c r="E54" s="213" t="str">
        <f ca="1">IF(ISERROR($Q54),"",OFFSET(K!$C$1,$Q54-1,0))</f>
        <v/>
      </c>
      <c r="F54" s="213" t="str">
        <f t="shared" ca="1" si="0"/>
        <v/>
      </c>
      <c r="G54" s="198"/>
      <c r="H54" s="207"/>
      <c r="I54" s="207"/>
      <c r="J54" s="207"/>
      <c r="K54" s="207"/>
      <c r="L54" s="207"/>
      <c r="M54" s="207"/>
      <c r="N54" s="207"/>
      <c r="O54" s="199"/>
      <c r="P54" s="208"/>
      <c r="Q54" s="209" t="e">
        <f>IF(OR(C54="",C54=R$4,C54=S$4),NA(),MATCH($B54&amp;$C54,K!$E:$E,0))</f>
        <v>#N/A</v>
      </c>
    </row>
    <row r="55" spans="1:17" ht="20.25">
      <c r="A55" s="193"/>
      <c r="B55" s="213"/>
      <c r="C55" s="213"/>
      <c r="D55" s="213" t="str">
        <f ca="1">IF(ISERROR($Q55),"",OFFSET(K!$D$1,$Q55-1,0))</f>
        <v/>
      </c>
      <c r="E55" s="213" t="str">
        <f ca="1">IF(ISERROR($Q55),"",OFFSET(K!$C$1,$Q55-1,0))</f>
        <v/>
      </c>
      <c r="F55" s="213" t="str">
        <f t="shared" ca="1" si="0"/>
        <v/>
      </c>
      <c r="G55" s="198"/>
      <c r="H55" s="207"/>
      <c r="I55" s="207"/>
      <c r="J55" s="207"/>
      <c r="K55" s="207"/>
      <c r="L55" s="207"/>
      <c r="M55" s="207"/>
      <c r="N55" s="207"/>
      <c r="O55" s="199"/>
      <c r="P55" s="208"/>
      <c r="Q55" s="209" t="e">
        <f>IF(OR(C55="",C55=R$4,C55=S$4),NA(),MATCH($B55&amp;$C55,K!$E:$E,0))</f>
        <v>#N/A</v>
      </c>
    </row>
    <row r="56" spans="1:17" ht="20.25">
      <c r="A56" s="193"/>
      <c r="B56" s="213"/>
      <c r="C56" s="213"/>
      <c r="D56" s="213" t="str">
        <f ca="1">IF(ISERROR($Q56),"",OFFSET(K!$D$1,$Q56-1,0))</f>
        <v/>
      </c>
      <c r="E56" s="213" t="str">
        <f ca="1">IF(ISERROR($Q56),"",OFFSET(K!$C$1,$Q56-1,0))</f>
        <v/>
      </c>
      <c r="F56" s="213" t="str">
        <f t="shared" ca="1" si="0"/>
        <v/>
      </c>
      <c r="G56" s="198"/>
      <c r="H56" s="207"/>
      <c r="I56" s="207"/>
      <c r="J56" s="207"/>
      <c r="K56" s="207"/>
      <c r="L56" s="207"/>
      <c r="M56" s="207"/>
      <c r="N56" s="207"/>
      <c r="O56" s="199"/>
      <c r="P56" s="208"/>
      <c r="Q56" s="209" t="e">
        <f>IF(OR(C56="",C56=R$4,C56=S$4),NA(),MATCH($B56&amp;$C56,K!$E:$E,0))</f>
        <v>#N/A</v>
      </c>
    </row>
    <row r="57" spans="1:17" ht="20.25">
      <c r="A57" s="193"/>
      <c r="B57" s="213"/>
      <c r="C57" s="213"/>
      <c r="D57" s="213" t="str">
        <f ca="1">IF(ISERROR($Q57),"",OFFSET(K!$D$1,$Q57-1,0))</f>
        <v/>
      </c>
      <c r="E57" s="213" t="str">
        <f ca="1">IF(ISERROR($Q57),"",OFFSET(K!$C$1,$Q57-1,0))</f>
        <v/>
      </c>
      <c r="F57" s="213" t="str">
        <f t="shared" ca="1" si="0"/>
        <v/>
      </c>
      <c r="G57" s="198"/>
      <c r="H57" s="207"/>
      <c r="I57" s="207"/>
      <c r="J57" s="207"/>
      <c r="K57" s="207"/>
      <c r="L57" s="207"/>
      <c r="M57" s="207"/>
      <c r="N57" s="207"/>
      <c r="O57" s="199"/>
      <c r="P57" s="208"/>
      <c r="Q57" s="209" t="e">
        <f>IF(OR(C57="",C57=R$4,C57=S$4),NA(),MATCH($B57&amp;$C57,K!$E:$E,0))</f>
        <v>#N/A</v>
      </c>
    </row>
    <row r="58" spans="1:17" ht="20.25">
      <c r="A58" s="193"/>
      <c r="B58" s="213"/>
      <c r="C58" s="213"/>
      <c r="D58" s="213" t="str">
        <f ca="1">IF(ISERROR($Q58),"",OFFSET(K!$D$1,$Q58-1,0))</f>
        <v/>
      </c>
      <c r="E58" s="213" t="str">
        <f ca="1">IF(ISERROR($Q58),"",OFFSET(K!$C$1,$Q58-1,0))</f>
        <v/>
      </c>
      <c r="F58" s="213" t="str">
        <f t="shared" ca="1" si="0"/>
        <v/>
      </c>
      <c r="G58" s="198"/>
      <c r="H58" s="207"/>
      <c r="I58" s="207"/>
      <c r="J58" s="207"/>
      <c r="K58" s="207"/>
      <c r="L58" s="207"/>
      <c r="M58" s="207"/>
      <c r="N58" s="207"/>
      <c r="O58" s="199"/>
      <c r="P58" s="208"/>
      <c r="Q58" s="209" t="e">
        <f>IF(OR(C58="",C58=R$4,C58=S$4),NA(),MATCH($B58&amp;$C58,K!$E:$E,0))</f>
        <v>#N/A</v>
      </c>
    </row>
    <row r="59" spans="1:17" ht="20.25">
      <c r="A59" s="193"/>
      <c r="B59" s="213"/>
      <c r="C59" s="213"/>
      <c r="D59" s="213" t="str">
        <f ca="1">IF(ISERROR($Q59),"",OFFSET(K!$D$1,$Q59-1,0))</f>
        <v/>
      </c>
      <c r="E59" s="213" t="str">
        <f ca="1">IF(ISERROR($Q59),"",OFFSET(K!$C$1,$Q59-1,0))</f>
        <v/>
      </c>
      <c r="F59" s="213" t="str">
        <f t="shared" ca="1" si="0"/>
        <v/>
      </c>
      <c r="G59" s="198"/>
      <c r="H59" s="207"/>
      <c r="I59" s="207"/>
      <c r="J59" s="207"/>
      <c r="K59" s="207"/>
      <c r="L59" s="207"/>
      <c r="M59" s="207"/>
      <c r="N59" s="207"/>
      <c r="O59" s="199"/>
      <c r="P59" s="208"/>
      <c r="Q59" s="209" t="e">
        <f>IF(OR(C59="",C59=R$4,C59=S$4),NA(),MATCH($B59&amp;$C59,K!$E:$E,0))</f>
        <v>#N/A</v>
      </c>
    </row>
    <row r="60" spans="1:17" ht="20.25">
      <c r="A60" s="193"/>
      <c r="B60" s="213"/>
      <c r="C60" s="213"/>
      <c r="D60" s="213" t="str">
        <f ca="1">IF(ISERROR($Q60),"",OFFSET(K!$D$1,$Q60-1,0))</f>
        <v/>
      </c>
      <c r="E60" s="213" t="str">
        <f ca="1">IF(ISERROR($Q60),"",OFFSET(K!$C$1,$Q60-1,0))</f>
        <v/>
      </c>
      <c r="F60" s="213" t="str">
        <f t="shared" ca="1" si="0"/>
        <v/>
      </c>
      <c r="G60" s="198"/>
      <c r="H60" s="207"/>
      <c r="I60" s="207"/>
      <c r="J60" s="207"/>
      <c r="K60" s="207"/>
      <c r="L60" s="207"/>
      <c r="M60" s="207"/>
      <c r="N60" s="207"/>
      <c r="O60" s="199"/>
      <c r="P60" s="208"/>
      <c r="Q60" s="209" t="e">
        <f>IF(OR(C60="",C60=R$4,C60=S$4),NA(),MATCH($B60&amp;$C60,K!$E:$E,0))</f>
        <v>#N/A</v>
      </c>
    </row>
    <row r="61" spans="1:17" ht="20.25">
      <c r="A61" s="193"/>
      <c r="B61" s="213"/>
      <c r="C61" s="213"/>
      <c r="D61" s="213" t="str">
        <f ca="1">IF(ISERROR($Q61),"",OFFSET(K!$D$1,$Q61-1,0))</f>
        <v/>
      </c>
      <c r="E61" s="213" t="str">
        <f ca="1">IF(ISERROR($Q61),"",OFFSET(K!$C$1,$Q61-1,0))</f>
        <v/>
      </c>
      <c r="F61" s="213" t="str">
        <f t="shared" ca="1" si="0"/>
        <v/>
      </c>
      <c r="G61" s="198"/>
      <c r="H61" s="207"/>
      <c r="I61" s="207"/>
      <c r="J61" s="207"/>
      <c r="K61" s="207"/>
      <c r="L61" s="207"/>
      <c r="M61" s="207"/>
      <c r="N61" s="207"/>
      <c r="O61" s="199"/>
      <c r="P61" s="208"/>
      <c r="Q61" s="209" t="e">
        <f>IF(OR(C61="",C61=R$4,C61=S$4),NA(),MATCH($B61&amp;$C61,K!$E:$E,0))</f>
        <v>#N/A</v>
      </c>
    </row>
    <row r="62" spans="1:17" ht="20.25">
      <c r="A62" s="193"/>
      <c r="B62" s="213"/>
      <c r="C62" s="213"/>
      <c r="D62" s="213" t="str">
        <f ca="1">IF(ISERROR($Q62),"",OFFSET(K!$D$1,$Q62-1,0))</f>
        <v/>
      </c>
      <c r="E62" s="213" t="str">
        <f ca="1">IF(ISERROR($Q62),"",OFFSET(K!$C$1,$Q62-1,0))</f>
        <v/>
      </c>
      <c r="F62" s="213" t="str">
        <f t="shared" ca="1" si="0"/>
        <v/>
      </c>
      <c r="G62" s="198"/>
      <c r="H62" s="207"/>
      <c r="I62" s="207"/>
      <c r="J62" s="207"/>
      <c r="K62" s="207"/>
      <c r="L62" s="207"/>
      <c r="M62" s="207"/>
      <c r="N62" s="207"/>
      <c r="O62" s="199"/>
      <c r="P62" s="208"/>
      <c r="Q62" s="209" t="e">
        <f>IF(OR(C62="",C62=R$4,C62=S$4),NA(),MATCH($B62&amp;$C62,K!$E:$E,0))</f>
        <v>#N/A</v>
      </c>
    </row>
    <row r="63" spans="1:17" ht="20.25">
      <c r="A63" s="193"/>
      <c r="B63" s="213"/>
      <c r="C63" s="213"/>
      <c r="D63" s="213" t="str">
        <f ca="1">IF(ISERROR($Q63),"",OFFSET(K!$D$1,$Q63-1,0))</f>
        <v/>
      </c>
      <c r="E63" s="213" t="str">
        <f ca="1">IF(ISERROR($Q63),"",OFFSET(K!$C$1,$Q63-1,0))</f>
        <v/>
      </c>
      <c r="F63" s="213" t="str">
        <f t="shared" ca="1" si="0"/>
        <v/>
      </c>
      <c r="G63" s="198"/>
      <c r="H63" s="207"/>
      <c r="I63" s="207"/>
      <c r="J63" s="207"/>
      <c r="K63" s="207"/>
      <c r="L63" s="207"/>
      <c r="M63" s="207"/>
      <c r="N63" s="207"/>
      <c r="O63" s="199"/>
      <c r="P63" s="208"/>
      <c r="Q63" s="209" t="e">
        <f>IF(OR(C63="",C63=R$4,C63=S$4),NA(),MATCH($B63&amp;$C63,K!$E:$E,0))</f>
        <v>#N/A</v>
      </c>
    </row>
    <row r="64" spans="1:17" ht="20.25">
      <c r="A64" s="193"/>
      <c r="B64" s="213"/>
      <c r="C64" s="213"/>
      <c r="D64" s="213" t="str">
        <f ca="1">IF(ISERROR($Q64),"",OFFSET(K!$D$1,$Q64-1,0))</f>
        <v/>
      </c>
      <c r="E64" s="213" t="str">
        <f ca="1">IF(ISERROR($Q64),"",OFFSET(K!$C$1,$Q64-1,0))</f>
        <v/>
      </c>
      <c r="F64" s="213" t="str">
        <f t="shared" ca="1" si="0"/>
        <v/>
      </c>
      <c r="G64" s="198"/>
      <c r="H64" s="207"/>
      <c r="I64" s="207"/>
      <c r="J64" s="207"/>
      <c r="K64" s="207"/>
      <c r="L64" s="207"/>
      <c r="M64" s="207"/>
      <c r="N64" s="207"/>
      <c r="O64" s="199"/>
      <c r="P64" s="208"/>
      <c r="Q64" s="209" t="e">
        <f>IF(OR(C64="",C64=R$4,C64=S$4),NA(),MATCH($B64&amp;$C64,K!$E:$E,0))</f>
        <v>#N/A</v>
      </c>
    </row>
    <row r="65" spans="1:17" ht="20.25">
      <c r="A65" s="193"/>
      <c r="B65" s="213"/>
      <c r="C65" s="213"/>
      <c r="D65" s="213" t="str">
        <f ca="1">IF(ISERROR($Q65),"",OFFSET(K!$D$1,$Q65-1,0))</f>
        <v/>
      </c>
      <c r="E65" s="213" t="str">
        <f ca="1">IF(ISERROR($Q65),"",OFFSET(K!$C$1,$Q65-1,0))</f>
        <v/>
      </c>
      <c r="F65" s="213" t="str">
        <f t="shared" ca="1" si="0"/>
        <v/>
      </c>
      <c r="G65" s="198"/>
      <c r="H65" s="207"/>
      <c r="I65" s="207"/>
      <c r="J65" s="207"/>
      <c r="K65" s="207"/>
      <c r="L65" s="207"/>
      <c r="M65" s="207"/>
      <c r="N65" s="207"/>
      <c r="O65" s="199"/>
      <c r="P65" s="208"/>
      <c r="Q65" s="209" t="e">
        <f>IF(OR(C65="",C65=R$4,C65=S$4),NA(),MATCH($B65&amp;$C65,K!$E:$E,0))</f>
        <v>#N/A</v>
      </c>
    </row>
    <row r="66" spans="1:17" ht="20.25">
      <c r="A66" s="193"/>
      <c r="B66" s="213"/>
      <c r="C66" s="213"/>
      <c r="D66" s="213" t="str">
        <f ca="1">IF(ISERROR($Q66),"",OFFSET(K!$D$1,$Q66-1,0))</f>
        <v/>
      </c>
      <c r="E66" s="213" t="str">
        <f ca="1">IF(ISERROR($Q66),"",OFFSET(K!$C$1,$Q66-1,0))</f>
        <v/>
      </c>
      <c r="F66" s="213" t="str">
        <f t="shared" ca="1" si="0"/>
        <v/>
      </c>
      <c r="G66" s="198"/>
      <c r="H66" s="207"/>
      <c r="I66" s="207"/>
      <c r="J66" s="207"/>
      <c r="K66" s="207"/>
      <c r="L66" s="207"/>
      <c r="M66" s="207"/>
      <c r="N66" s="207"/>
      <c r="O66" s="199"/>
      <c r="P66" s="208"/>
      <c r="Q66" s="209" t="e">
        <f>IF(OR(C66="",C66=R$4,C66=S$4),NA(),MATCH($B66&amp;$C66,K!$E:$E,0))</f>
        <v>#N/A</v>
      </c>
    </row>
    <row r="67" spans="1:17" ht="20.25">
      <c r="A67" s="193"/>
      <c r="B67" s="213"/>
      <c r="C67" s="213"/>
      <c r="D67" s="213" t="str">
        <f ca="1">IF(ISERROR($Q67),"",OFFSET(K!$D$1,$Q67-1,0))</f>
        <v/>
      </c>
      <c r="E67" s="213" t="str">
        <f ca="1">IF(ISERROR($Q67),"",OFFSET(K!$C$1,$Q67-1,0))</f>
        <v/>
      </c>
      <c r="F67" s="213" t="str">
        <f t="shared" ca="1" si="0"/>
        <v/>
      </c>
      <c r="G67" s="198"/>
      <c r="H67" s="207"/>
      <c r="I67" s="207"/>
      <c r="J67" s="207"/>
      <c r="K67" s="207"/>
      <c r="L67" s="207"/>
      <c r="M67" s="207"/>
      <c r="N67" s="207"/>
      <c r="O67" s="199"/>
      <c r="P67" s="208"/>
      <c r="Q67" s="209" t="e">
        <f>IF(OR(C67="",C67=R$4,C67=S$4),NA(),MATCH($B67&amp;$C67,K!$E:$E,0))</f>
        <v>#N/A</v>
      </c>
    </row>
    <row r="68" spans="1:17" ht="20.25">
      <c r="A68" s="193"/>
      <c r="B68" s="213"/>
      <c r="C68" s="213"/>
      <c r="D68" s="213" t="str">
        <f ca="1">IF(ISERROR($Q68),"",OFFSET(K!$D$1,$Q68-1,0))</f>
        <v/>
      </c>
      <c r="E68" s="213" t="str">
        <f ca="1">IF(ISERROR($Q68),"",OFFSET(K!$C$1,$Q68-1,0))</f>
        <v/>
      </c>
      <c r="F68" s="213" t="str">
        <f t="shared" ca="1" si="0"/>
        <v/>
      </c>
      <c r="G68" s="198"/>
      <c r="H68" s="207"/>
      <c r="I68" s="207"/>
      <c r="J68" s="207"/>
      <c r="K68" s="207"/>
      <c r="L68" s="207"/>
      <c r="M68" s="207"/>
      <c r="N68" s="207"/>
      <c r="O68" s="199"/>
      <c r="P68" s="208"/>
      <c r="Q68" s="209" t="e">
        <f>IF(OR(C68="",C68=R$4,C68=S$4),NA(),MATCH($B68&amp;$C68,K!$E:$E,0))</f>
        <v>#N/A</v>
      </c>
    </row>
    <row r="69" spans="1:17" ht="20.25">
      <c r="A69" s="193"/>
      <c r="B69" s="213"/>
      <c r="C69" s="213"/>
      <c r="D69" s="213" t="str">
        <f ca="1">IF(ISERROR($Q69),"",OFFSET(K!$D$1,$Q69-1,0))</f>
        <v/>
      </c>
      <c r="E69" s="213" t="str">
        <f ca="1">IF(ISERROR($Q69),"",OFFSET(K!$C$1,$Q69-1,0))</f>
        <v/>
      </c>
      <c r="F69" s="213" t="str">
        <f t="shared" ref="F69:F132" ca="1" si="1">IF(ISERROR($Q69),"",OFFSET(S_E1,MATCH(B69&amp;D69,S_M,0)-1,0))</f>
        <v/>
      </c>
      <c r="G69" s="198"/>
      <c r="H69" s="207"/>
      <c r="I69" s="207"/>
      <c r="J69" s="207"/>
      <c r="K69" s="207"/>
      <c r="L69" s="207"/>
      <c r="M69" s="207"/>
      <c r="N69" s="207"/>
      <c r="O69" s="199"/>
      <c r="P69" s="208"/>
      <c r="Q69" s="209" t="e">
        <f>IF(OR(C69="",C69=R$4,C69=S$4),NA(),MATCH($B69&amp;$C69,K!$E:$E,0))</f>
        <v>#N/A</v>
      </c>
    </row>
    <row r="70" spans="1:17" ht="20.25">
      <c r="A70" s="193"/>
      <c r="B70" s="213"/>
      <c r="C70" s="213"/>
      <c r="D70" s="213" t="str">
        <f ca="1">IF(ISERROR($Q70),"",OFFSET(K!$D$1,$Q70-1,0))</f>
        <v/>
      </c>
      <c r="E70" s="213" t="str">
        <f ca="1">IF(ISERROR($Q70),"",OFFSET(K!$C$1,$Q70-1,0))</f>
        <v/>
      </c>
      <c r="F70" s="213" t="str">
        <f t="shared" ca="1" si="1"/>
        <v/>
      </c>
      <c r="G70" s="198"/>
      <c r="H70" s="207"/>
      <c r="I70" s="207"/>
      <c r="J70" s="207"/>
      <c r="K70" s="207"/>
      <c r="L70" s="207"/>
      <c r="M70" s="207"/>
      <c r="N70" s="207"/>
      <c r="O70" s="199"/>
      <c r="P70" s="208"/>
      <c r="Q70" s="209" t="e">
        <f>IF(OR(C70="",C70=R$4,C70=S$4),NA(),MATCH($B70&amp;$C70,K!$E:$E,0))</f>
        <v>#N/A</v>
      </c>
    </row>
    <row r="71" spans="1:17" ht="20.25">
      <c r="A71" s="193"/>
      <c r="B71" s="213"/>
      <c r="C71" s="213"/>
      <c r="D71" s="213" t="str">
        <f ca="1">IF(ISERROR($Q71),"",OFFSET(K!$D$1,$Q71-1,0))</f>
        <v/>
      </c>
      <c r="E71" s="213" t="str">
        <f ca="1">IF(ISERROR($Q71),"",OFFSET(K!$C$1,$Q71-1,0))</f>
        <v/>
      </c>
      <c r="F71" s="213" t="str">
        <f t="shared" ca="1" si="1"/>
        <v/>
      </c>
      <c r="G71" s="198"/>
      <c r="H71" s="207"/>
      <c r="I71" s="207"/>
      <c r="J71" s="207"/>
      <c r="K71" s="207"/>
      <c r="L71" s="207"/>
      <c r="M71" s="207"/>
      <c r="N71" s="207"/>
      <c r="O71" s="199"/>
      <c r="P71" s="208"/>
      <c r="Q71" s="209" t="e">
        <f>IF(OR(C71="",C71=R$4,C71=S$4),NA(),MATCH($B71&amp;$C71,K!$E:$E,0))</f>
        <v>#N/A</v>
      </c>
    </row>
    <row r="72" spans="1:17" ht="20.25">
      <c r="A72" s="193"/>
      <c r="B72" s="213"/>
      <c r="C72" s="213"/>
      <c r="D72" s="213" t="str">
        <f ca="1">IF(ISERROR($Q72),"",OFFSET(K!$D$1,$Q72-1,0))</f>
        <v/>
      </c>
      <c r="E72" s="213" t="str">
        <f ca="1">IF(ISERROR($Q72),"",OFFSET(K!$C$1,$Q72-1,0))</f>
        <v/>
      </c>
      <c r="F72" s="213" t="str">
        <f t="shared" ca="1" si="1"/>
        <v/>
      </c>
      <c r="G72" s="198"/>
      <c r="H72" s="207"/>
      <c r="I72" s="207"/>
      <c r="J72" s="207"/>
      <c r="K72" s="207"/>
      <c r="L72" s="207"/>
      <c r="M72" s="207"/>
      <c r="N72" s="207"/>
      <c r="O72" s="199"/>
      <c r="P72" s="208"/>
      <c r="Q72" s="209" t="e">
        <f>IF(OR(C72="",C72=R$4,C72=S$4),NA(),MATCH($B72&amp;$C72,K!$E:$E,0))</f>
        <v>#N/A</v>
      </c>
    </row>
    <row r="73" spans="1:17" ht="20.25">
      <c r="A73" s="193"/>
      <c r="B73" s="213"/>
      <c r="C73" s="213"/>
      <c r="D73" s="213" t="str">
        <f ca="1">IF(ISERROR($Q73),"",OFFSET(K!$D$1,$Q73-1,0))</f>
        <v/>
      </c>
      <c r="E73" s="213" t="str">
        <f ca="1">IF(ISERROR($Q73),"",OFFSET(K!$C$1,$Q73-1,0))</f>
        <v/>
      </c>
      <c r="F73" s="213" t="str">
        <f t="shared" ca="1" si="1"/>
        <v/>
      </c>
      <c r="G73" s="198"/>
      <c r="H73" s="207"/>
      <c r="I73" s="207"/>
      <c r="J73" s="207"/>
      <c r="K73" s="207"/>
      <c r="L73" s="207"/>
      <c r="M73" s="207"/>
      <c r="N73" s="207"/>
      <c r="O73" s="199"/>
      <c r="P73" s="208"/>
      <c r="Q73" s="209" t="e">
        <f>IF(OR(C73="",C73=R$4,C73=S$4),NA(),MATCH($B73&amp;$C73,K!$E:$E,0))</f>
        <v>#N/A</v>
      </c>
    </row>
    <row r="74" spans="1:17" ht="20.25">
      <c r="A74" s="193"/>
      <c r="B74" s="213"/>
      <c r="C74" s="213"/>
      <c r="D74" s="213" t="str">
        <f ca="1">IF(ISERROR($Q74),"",OFFSET(K!$D$1,$Q74-1,0))</f>
        <v/>
      </c>
      <c r="E74" s="213" t="str">
        <f ca="1">IF(ISERROR($Q74),"",OFFSET(K!$C$1,$Q74-1,0))</f>
        <v/>
      </c>
      <c r="F74" s="213" t="str">
        <f t="shared" ca="1" si="1"/>
        <v/>
      </c>
      <c r="G74" s="198"/>
      <c r="H74" s="207"/>
      <c r="I74" s="207"/>
      <c r="J74" s="207"/>
      <c r="K74" s="207"/>
      <c r="L74" s="207"/>
      <c r="M74" s="207"/>
      <c r="N74" s="207"/>
      <c r="O74" s="199"/>
      <c r="P74" s="208"/>
      <c r="Q74" s="209" t="e">
        <f>IF(OR(C74="",C74=R$4,C74=S$4),NA(),MATCH($B74&amp;$C74,K!$E:$E,0))</f>
        <v>#N/A</v>
      </c>
    </row>
    <row r="75" spans="1:17" ht="20.25">
      <c r="A75" s="193"/>
      <c r="B75" s="213"/>
      <c r="C75" s="213"/>
      <c r="D75" s="213" t="str">
        <f ca="1">IF(ISERROR($Q75),"",OFFSET(K!$D$1,$Q75-1,0))</f>
        <v/>
      </c>
      <c r="E75" s="213" t="str">
        <f ca="1">IF(ISERROR($Q75),"",OFFSET(K!$C$1,$Q75-1,0))</f>
        <v/>
      </c>
      <c r="F75" s="213" t="str">
        <f t="shared" ca="1" si="1"/>
        <v/>
      </c>
      <c r="G75" s="198"/>
      <c r="H75" s="207"/>
      <c r="I75" s="207"/>
      <c r="J75" s="207"/>
      <c r="K75" s="207"/>
      <c r="L75" s="207"/>
      <c r="M75" s="207"/>
      <c r="N75" s="207"/>
      <c r="O75" s="199"/>
      <c r="P75" s="208"/>
      <c r="Q75" s="209" t="e">
        <f>IF(OR(C75="",C75=R$4,C75=S$4),NA(),MATCH($B75&amp;$C75,K!$E:$E,0))</f>
        <v>#N/A</v>
      </c>
    </row>
    <row r="76" spans="1:17" ht="20.25">
      <c r="A76" s="193"/>
      <c r="B76" s="213"/>
      <c r="C76" s="213"/>
      <c r="D76" s="213" t="str">
        <f ca="1">IF(ISERROR($Q76),"",OFFSET(K!$D$1,$Q76-1,0))</f>
        <v/>
      </c>
      <c r="E76" s="213" t="str">
        <f ca="1">IF(ISERROR($Q76),"",OFFSET(K!$C$1,$Q76-1,0))</f>
        <v/>
      </c>
      <c r="F76" s="213" t="str">
        <f t="shared" ca="1" si="1"/>
        <v/>
      </c>
      <c r="G76" s="198"/>
      <c r="H76" s="207"/>
      <c r="I76" s="207"/>
      <c r="J76" s="207"/>
      <c r="K76" s="207"/>
      <c r="L76" s="207"/>
      <c r="M76" s="207"/>
      <c r="N76" s="207"/>
      <c r="O76" s="199"/>
      <c r="P76" s="208"/>
      <c r="Q76" s="209" t="e">
        <f>IF(OR(C76="",C76=R$4,C76=S$4),NA(),MATCH($B76&amp;$C76,K!$E:$E,0))</f>
        <v>#N/A</v>
      </c>
    </row>
    <row r="77" spans="1:17" ht="20.25">
      <c r="A77" s="193"/>
      <c r="B77" s="213"/>
      <c r="C77" s="213"/>
      <c r="D77" s="213" t="str">
        <f ca="1">IF(ISERROR($Q77),"",OFFSET(K!$D$1,$Q77-1,0))</f>
        <v/>
      </c>
      <c r="E77" s="213" t="str">
        <f ca="1">IF(ISERROR($Q77),"",OFFSET(K!$C$1,$Q77-1,0))</f>
        <v/>
      </c>
      <c r="F77" s="213" t="str">
        <f t="shared" ca="1" si="1"/>
        <v/>
      </c>
      <c r="G77" s="198"/>
      <c r="H77" s="207"/>
      <c r="I77" s="207"/>
      <c r="J77" s="207"/>
      <c r="K77" s="207"/>
      <c r="L77" s="207"/>
      <c r="M77" s="207"/>
      <c r="N77" s="207"/>
      <c r="O77" s="199"/>
      <c r="P77" s="208"/>
      <c r="Q77" s="209" t="e">
        <f>IF(OR(C77="",C77=R$4,C77=S$4),NA(),MATCH($B77&amp;$C77,K!$E:$E,0))</f>
        <v>#N/A</v>
      </c>
    </row>
    <row r="78" spans="1:17" ht="20.25">
      <c r="A78" s="193"/>
      <c r="B78" s="213"/>
      <c r="C78" s="213"/>
      <c r="D78" s="213" t="str">
        <f ca="1">IF(ISERROR($Q78),"",OFFSET(K!$D$1,$Q78-1,0))</f>
        <v/>
      </c>
      <c r="E78" s="213" t="str">
        <f ca="1">IF(ISERROR($Q78),"",OFFSET(K!$C$1,$Q78-1,0))</f>
        <v/>
      </c>
      <c r="F78" s="213" t="str">
        <f t="shared" ca="1" si="1"/>
        <v/>
      </c>
      <c r="G78" s="198"/>
      <c r="H78" s="207"/>
      <c r="I78" s="207"/>
      <c r="J78" s="207"/>
      <c r="K78" s="207"/>
      <c r="L78" s="207"/>
      <c r="M78" s="207"/>
      <c r="N78" s="207"/>
      <c r="O78" s="199"/>
      <c r="P78" s="208"/>
      <c r="Q78" s="209" t="e">
        <f>IF(OR(C78="",C78=R$4,C78=S$4),NA(),MATCH($B78&amp;$C78,K!$E:$E,0))</f>
        <v>#N/A</v>
      </c>
    </row>
    <row r="79" spans="1:17" ht="20.25">
      <c r="A79" s="193"/>
      <c r="B79" s="213"/>
      <c r="C79" s="213"/>
      <c r="D79" s="213" t="str">
        <f ca="1">IF(ISERROR($Q79),"",OFFSET(K!$D$1,$Q79-1,0))</f>
        <v/>
      </c>
      <c r="E79" s="213" t="str">
        <f ca="1">IF(ISERROR($Q79),"",OFFSET(K!$C$1,$Q79-1,0))</f>
        <v/>
      </c>
      <c r="F79" s="213" t="str">
        <f t="shared" ca="1" si="1"/>
        <v/>
      </c>
      <c r="G79" s="198"/>
      <c r="H79" s="207"/>
      <c r="I79" s="207"/>
      <c r="J79" s="207"/>
      <c r="K79" s="207"/>
      <c r="L79" s="207"/>
      <c r="M79" s="207"/>
      <c r="N79" s="207"/>
      <c r="O79" s="199"/>
      <c r="P79" s="208"/>
      <c r="Q79" s="209" t="e">
        <f>IF(OR(C79="",C79=R$4,C79=S$4),NA(),MATCH($B79&amp;$C79,K!$E:$E,0))</f>
        <v>#N/A</v>
      </c>
    </row>
    <row r="80" spans="1:17" ht="20.25">
      <c r="A80" s="193"/>
      <c r="B80" s="213"/>
      <c r="C80" s="213"/>
      <c r="D80" s="213" t="str">
        <f ca="1">IF(ISERROR($Q80),"",OFFSET(K!$D$1,$Q80-1,0))</f>
        <v/>
      </c>
      <c r="E80" s="213" t="str">
        <f ca="1">IF(ISERROR($Q80),"",OFFSET(K!$C$1,$Q80-1,0))</f>
        <v/>
      </c>
      <c r="F80" s="213" t="str">
        <f t="shared" ca="1" si="1"/>
        <v/>
      </c>
      <c r="G80" s="198"/>
      <c r="H80" s="207"/>
      <c r="I80" s="207"/>
      <c r="J80" s="207"/>
      <c r="K80" s="207"/>
      <c r="L80" s="207"/>
      <c r="M80" s="207"/>
      <c r="N80" s="207"/>
      <c r="O80" s="199"/>
      <c r="P80" s="208"/>
      <c r="Q80" s="209" t="e">
        <f>IF(OR(C80="",C80=R$4,C80=S$4),NA(),MATCH($B80&amp;$C80,K!$E:$E,0))</f>
        <v>#N/A</v>
      </c>
    </row>
    <row r="81" spans="1:17" ht="20.25">
      <c r="A81" s="193"/>
      <c r="B81" s="213"/>
      <c r="C81" s="213"/>
      <c r="D81" s="213" t="str">
        <f ca="1">IF(ISERROR($Q81),"",OFFSET(K!$D$1,$Q81-1,0))</f>
        <v/>
      </c>
      <c r="E81" s="213" t="str">
        <f ca="1">IF(ISERROR($Q81),"",OFFSET(K!$C$1,$Q81-1,0))</f>
        <v/>
      </c>
      <c r="F81" s="213" t="str">
        <f t="shared" ca="1" si="1"/>
        <v/>
      </c>
      <c r="G81" s="198"/>
      <c r="H81" s="207"/>
      <c r="I81" s="207"/>
      <c r="J81" s="207"/>
      <c r="K81" s="207"/>
      <c r="L81" s="207"/>
      <c r="M81" s="207"/>
      <c r="N81" s="207"/>
      <c r="O81" s="199"/>
      <c r="P81" s="208"/>
      <c r="Q81" s="209" t="e">
        <f>IF(OR(C81="",C81=R$4,C81=S$4),NA(),MATCH($B81&amp;$C81,K!$E:$E,0))</f>
        <v>#N/A</v>
      </c>
    </row>
    <row r="82" spans="1:17" ht="20.25">
      <c r="A82" s="193"/>
      <c r="B82" s="213"/>
      <c r="C82" s="213"/>
      <c r="D82" s="213" t="str">
        <f ca="1">IF(ISERROR($Q82),"",OFFSET(K!$D$1,$Q82-1,0))</f>
        <v/>
      </c>
      <c r="E82" s="213" t="str">
        <f ca="1">IF(ISERROR($Q82),"",OFFSET(K!$C$1,$Q82-1,0))</f>
        <v/>
      </c>
      <c r="F82" s="213" t="str">
        <f t="shared" ca="1" si="1"/>
        <v/>
      </c>
      <c r="G82" s="198"/>
      <c r="H82" s="207"/>
      <c r="I82" s="207"/>
      <c r="J82" s="207"/>
      <c r="K82" s="207"/>
      <c r="L82" s="207"/>
      <c r="M82" s="207"/>
      <c r="N82" s="207"/>
      <c r="O82" s="199"/>
      <c r="P82" s="208"/>
      <c r="Q82" s="209" t="e">
        <f>IF(OR(C82="",C82=R$4,C82=S$4),NA(),MATCH($B82&amp;$C82,K!$E:$E,0))</f>
        <v>#N/A</v>
      </c>
    </row>
    <row r="83" spans="1:17" ht="20.25">
      <c r="A83" s="193"/>
      <c r="B83" s="213"/>
      <c r="C83" s="213"/>
      <c r="D83" s="213" t="str">
        <f ca="1">IF(ISERROR($Q83),"",OFFSET(K!$D$1,$Q83-1,0))</f>
        <v/>
      </c>
      <c r="E83" s="213" t="str">
        <f ca="1">IF(ISERROR($Q83),"",OFFSET(K!$C$1,$Q83-1,0))</f>
        <v/>
      </c>
      <c r="F83" s="213" t="str">
        <f t="shared" ca="1" si="1"/>
        <v/>
      </c>
      <c r="G83" s="198"/>
      <c r="H83" s="207"/>
      <c r="I83" s="207"/>
      <c r="J83" s="207"/>
      <c r="K83" s="207"/>
      <c r="L83" s="207"/>
      <c r="M83" s="207"/>
      <c r="N83" s="207"/>
      <c r="O83" s="199"/>
      <c r="P83" s="208"/>
      <c r="Q83" s="209" t="e">
        <f>IF(OR(C83="",C83=R$4,C83=S$4),NA(),MATCH($B83&amp;$C83,K!$E:$E,0))</f>
        <v>#N/A</v>
      </c>
    </row>
    <row r="84" spans="1:17" ht="20.25">
      <c r="A84" s="193"/>
      <c r="B84" s="213"/>
      <c r="C84" s="213"/>
      <c r="D84" s="213" t="str">
        <f ca="1">IF(ISERROR($Q84),"",OFFSET(K!$D$1,$Q84-1,0))</f>
        <v/>
      </c>
      <c r="E84" s="213" t="str">
        <f ca="1">IF(ISERROR($Q84),"",OFFSET(K!$C$1,$Q84-1,0))</f>
        <v/>
      </c>
      <c r="F84" s="213" t="str">
        <f t="shared" ca="1" si="1"/>
        <v/>
      </c>
      <c r="G84" s="198"/>
      <c r="H84" s="207"/>
      <c r="I84" s="207"/>
      <c r="J84" s="207"/>
      <c r="K84" s="207"/>
      <c r="L84" s="207"/>
      <c r="M84" s="207"/>
      <c r="N84" s="207"/>
      <c r="O84" s="199"/>
      <c r="P84" s="208"/>
      <c r="Q84" s="209" t="e">
        <f>IF(OR(C84="",C84=R$4,C84=S$4),NA(),MATCH($B84&amp;$C84,K!$E:$E,0))</f>
        <v>#N/A</v>
      </c>
    </row>
    <row r="85" spans="1:17" ht="20.25">
      <c r="A85" s="193"/>
      <c r="B85" s="213"/>
      <c r="C85" s="213"/>
      <c r="D85" s="213" t="str">
        <f ca="1">IF(ISERROR($Q85),"",OFFSET(K!$D$1,$Q85-1,0))</f>
        <v/>
      </c>
      <c r="E85" s="213" t="str">
        <f ca="1">IF(ISERROR($Q85),"",OFFSET(K!$C$1,$Q85-1,0))</f>
        <v/>
      </c>
      <c r="F85" s="213" t="str">
        <f t="shared" ca="1" si="1"/>
        <v/>
      </c>
      <c r="G85" s="198"/>
      <c r="H85" s="207"/>
      <c r="I85" s="207"/>
      <c r="J85" s="207"/>
      <c r="K85" s="207"/>
      <c r="L85" s="207"/>
      <c r="M85" s="207"/>
      <c r="N85" s="207"/>
      <c r="O85" s="199"/>
      <c r="P85" s="208"/>
      <c r="Q85" s="209" t="e">
        <f>IF(OR(C85="",C85=R$4,C85=S$4),NA(),MATCH($B85&amp;$C85,K!$E:$E,0))</f>
        <v>#N/A</v>
      </c>
    </row>
    <row r="86" spans="1:17" ht="20.25">
      <c r="A86" s="193"/>
      <c r="B86" s="213"/>
      <c r="C86" s="213"/>
      <c r="D86" s="213" t="str">
        <f ca="1">IF(ISERROR($Q86),"",OFFSET(K!$D$1,$Q86-1,0))</f>
        <v/>
      </c>
      <c r="E86" s="213" t="str">
        <f ca="1">IF(ISERROR($Q86),"",OFFSET(K!$C$1,$Q86-1,0))</f>
        <v/>
      </c>
      <c r="F86" s="213" t="str">
        <f t="shared" ca="1" si="1"/>
        <v/>
      </c>
      <c r="G86" s="198"/>
      <c r="H86" s="207"/>
      <c r="I86" s="207"/>
      <c r="J86" s="207"/>
      <c r="K86" s="207"/>
      <c r="L86" s="207"/>
      <c r="M86" s="207"/>
      <c r="N86" s="207"/>
      <c r="O86" s="199"/>
      <c r="P86" s="208"/>
      <c r="Q86" s="209" t="e">
        <f>IF(OR(C86="",C86=R$4,C86=S$4),NA(),MATCH($B86&amp;$C86,K!$E:$E,0))</f>
        <v>#N/A</v>
      </c>
    </row>
    <row r="87" spans="1:17" ht="20.25">
      <c r="A87" s="193"/>
      <c r="B87" s="213"/>
      <c r="C87" s="213"/>
      <c r="D87" s="213" t="str">
        <f ca="1">IF(ISERROR($Q87),"",OFFSET(K!$D$1,$Q87-1,0))</f>
        <v/>
      </c>
      <c r="E87" s="213" t="str">
        <f ca="1">IF(ISERROR($Q87),"",OFFSET(K!$C$1,$Q87-1,0))</f>
        <v/>
      </c>
      <c r="F87" s="213" t="str">
        <f t="shared" ca="1" si="1"/>
        <v/>
      </c>
      <c r="G87" s="198"/>
      <c r="H87" s="207"/>
      <c r="I87" s="207"/>
      <c r="J87" s="207"/>
      <c r="K87" s="207"/>
      <c r="L87" s="207"/>
      <c r="M87" s="207"/>
      <c r="N87" s="207"/>
      <c r="O87" s="199"/>
      <c r="P87" s="208"/>
      <c r="Q87" s="209" t="e">
        <f>IF(OR(C87="",C87=R$4,C87=S$4),NA(),MATCH($B87&amp;$C87,K!$E:$E,0))</f>
        <v>#N/A</v>
      </c>
    </row>
    <row r="88" spans="1:17" ht="20.25">
      <c r="A88" s="193"/>
      <c r="B88" s="213"/>
      <c r="C88" s="213"/>
      <c r="D88" s="213" t="str">
        <f ca="1">IF(ISERROR($Q88),"",OFFSET(K!$D$1,$Q88-1,0))</f>
        <v/>
      </c>
      <c r="E88" s="213" t="str">
        <f ca="1">IF(ISERROR($Q88),"",OFFSET(K!$C$1,$Q88-1,0))</f>
        <v/>
      </c>
      <c r="F88" s="213" t="str">
        <f t="shared" ca="1" si="1"/>
        <v/>
      </c>
      <c r="G88" s="198"/>
      <c r="H88" s="207"/>
      <c r="I88" s="207"/>
      <c r="J88" s="207"/>
      <c r="K88" s="207"/>
      <c r="L88" s="207"/>
      <c r="M88" s="207"/>
      <c r="N88" s="207"/>
      <c r="O88" s="199"/>
      <c r="P88" s="208"/>
      <c r="Q88" s="209" t="e">
        <f>IF(OR(C88="",C88=R$4,C88=S$4),NA(),MATCH($B88&amp;$C88,K!$E:$E,0))</f>
        <v>#N/A</v>
      </c>
    </row>
    <row r="89" spans="1:17" ht="20.25">
      <c r="A89" s="193"/>
      <c r="B89" s="213"/>
      <c r="C89" s="213"/>
      <c r="D89" s="213" t="str">
        <f ca="1">IF(ISERROR($Q89),"",OFFSET(K!$D$1,$Q89-1,0))</f>
        <v/>
      </c>
      <c r="E89" s="213" t="str">
        <f ca="1">IF(ISERROR($Q89),"",OFFSET(K!$C$1,$Q89-1,0))</f>
        <v/>
      </c>
      <c r="F89" s="213" t="str">
        <f t="shared" ca="1" si="1"/>
        <v/>
      </c>
      <c r="G89" s="198"/>
      <c r="H89" s="207"/>
      <c r="I89" s="207"/>
      <c r="J89" s="207"/>
      <c r="K89" s="207"/>
      <c r="L89" s="207"/>
      <c r="M89" s="207"/>
      <c r="N89" s="207"/>
      <c r="O89" s="199"/>
      <c r="P89" s="208"/>
      <c r="Q89" s="209" t="e">
        <f>IF(OR(C89="",C89=R$4,C89=S$4),NA(),MATCH($B89&amp;$C89,K!$E:$E,0))</f>
        <v>#N/A</v>
      </c>
    </row>
    <row r="90" spans="1:17" ht="20.25">
      <c r="A90" s="193"/>
      <c r="B90" s="213"/>
      <c r="C90" s="213"/>
      <c r="D90" s="213" t="str">
        <f ca="1">IF(ISERROR($Q90),"",OFFSET(K!$D$1,$Q90-1,0))</f>
        <v/>
      </c>
      <c r="E90" s="213" t="str">
        <f ca="1">IF(ISERROR($Q90),"",OFFSET(K!$C$1,$Q90-1,0))</f>
        <v/>
      </c>
      <c r="F90" s="213" t="str">
        <f t="shared" ca="1" si="1"/>
        <v/>
      </c>
      <c r="G90" s="198"/>
      <c r="H90" s="207"/>
      <c r="I90" s="207"/>
      <c r="J90" s="207"/>
      <c r="K90" s="207"/>
      <c r="L90" s="207"/>
      <c r="M90" s="207"/>
      <c r="N90" s="207"/>
      <c r="O90" s="199"/>
      <c r="P90" s="208"/>
      <c r="Q90" s="209" t="e">
        <f>IF(OR(C90="",C90=R$4,C90=S$4),NA(),MATCH($B90&amp;$C90,K!$E:$E,0))</f>
        <v>#N/A</v>
      </c>
    </row>
    <row r="91" spans="1:17" ht="20.25">
      <c r="A91" s="193"/>
      <c r="B91" s="213"/>
      <c r="C91" s="213"/>
      <c r="D91" s="213" t="str">
        <f ca="1">IF(ISERROR($Q91),"",OFFSET(K!$D$1,$Q91-1,0))</f>
        <v/>
      </c>
      <c r="E91" s="213" t="str">
        <f ca="1">IF(ISERROR($Q91),"",OFFSET(K!$C$1,$Q91-1,0))</f>
        <v/>
      </c>
      <c r="F91" s="213" t="str">
        <f t="shared" ca="1" si="1"/>
        <v/>
      </c>
      <c r="G91" s="198"/>
      <c r="H91" s="207"/>
      <c r="I91" s="207"/>
      <c r="J91" s="207"/>
      <c r="K91" s="207"/>
      <c r="L91" s="207"/>
      <c r="M91" s="207"/>
      <c r="N91" s="207"/>
      <c r="O91" s="199"/>
      <c r="P91" s="208"/>
      <c r="Q91" s="209" t="e">
        <f>IF(OR(C91="",C91=R$4,C91=S$4),NA(),MATCH($B91&amp;$C91,K!$E:$E,0))</f>
        <v>#N/A</v>
      </c>
    </row>
    <row r="92" spans="1:17" ht="20.25">
      <c r="A92" s="193"/>
      <c r="B92" s="213"/>
      <c r="C92" s="213"/>
      <c r="D92" s="213" t="str">
        <f ca="1">IF(ISERROR($Q92),"",OFFSET(K!$D$1,$Q92-1,0))</f>
        <v/>
      </c>
      <c r="E92" s="213" t="str">
        <f ca="1">IF(ISERROR($Q92),"",OFFSET(K!$C$1,$Q92-1,0))</f>
        <v/>
      </c>
      <c r="F92" s="213" t="str">
        <f t="shared" ca="1" si="1"/>
        <v/>
      </c>
      <c r="G92" s="198"/>
      <c r="H92" s="207"/>
      <c r="I92" s="207"/>
      <c r="J92" s="207"/>
      <c r="K92" s="207"/>
      <c r="L92" s="207"/>
      <c r="M92" s="207"/>
      <c r="N92" s="207"/>
      <c r="O92" s="199"/>
      <c r="P92" s="208"/>
      <c r="Q92" s="209" t="e">
        <f>IF(OR(C92="",C92=R$4,C92=S$4),NA(),MATCH($B92&amp;$C92,K!$E:$E,0))</f>
        <v>#N/A</v>
      </c>
    </row>
    <row r="93" spans="1:17" ht="20.25">
      <c r="A93" s="193"/>
      <c r="B93" s="213"/>
      <c r="C93" s="213"/>
      <c r="D93" s="213" t="str">
        <f ca="1">IF(ISERROR($Q93),"",OFFSET(K!$D$1,$Q93-1,0))</f>
        <v/>
      </c>
      <c r="E93" s="213" t="str">
        <f ca="1">IF(ISERROR($Q93),"",OFFSET(K!$C$1,$Q93-1,0))</f>
        <v/>
      </c>
      <c r="F93" s="213" t="str">
        <f t="shared" ca="1" si="1"/>
        <v/>
      </c>
      <c r="G93" s="198"/>
      <c r="H93" s="207"/>
      <c r="I93" s="207"/>
      <c r="J93" s="207"/>
      <c r="K93" s="207"/>
      <c r="L93" s="207"/>
      <c r="M93" s="207"/>
      <c r="N93" s="207"/>
      <c r="O93" s="199"/>
      <c r="P93" s="208"/>
      <c r="Q93" s="209" t="e">
        <f>IF(OR(C93="",C93=R$4,C93=S$4),NA(),MATCH($B93&amp;$C93,K!$E:$E,0))</f>
        <v>#N/A</v>
      </c>
    </row>
    <row r="94" spans="1:17" ht="20.25">
      <c r="A94" s="193"/>
      <c r="B94" s="213"/>
      <c r="C94" s="213"/>
      <c r="D94" s="213" t="str">
        <f ca="1">IF(ISERROR($Q94),"",OFFSET(K!$D$1,$Q94-1,0))</f>
        <v/>
      </c>
      <c r="E94" s="213" t="str">
        <f ca="1">IF(ISERROR($Q94),"",OFFSET(K!$C$1,$Q94-1,0))</f>
        <v/>
      </c>
      <c r="F94" s="213" t="str">
        <f t="shared" ca="1" si="1"/>
        <v/>
      </c>
      <c r="G94" s="198"/>
      <c r="H94" s="207"/>
      <c r="I94" s="207"/>
      <c r="J94" s="207"/>
      <c r="K94" s="207"/>
      <c r="L94" s="207"/>
      <c r="M94" s="207"/>
      <c r="N94" s="207"/>
      <c r="O94" s="199"/>
      <c r="P94" s="208"/>
      <c r="Q94" s="209" t="e">
        <f>IF(OR(C94="",C94=R$4,C94=S$4),NA(),MATCH($B94&amp;$C94,K!$E:$E,0))</f>
        <v>#N/A</v>
      </c>
    </row>
    <row r="95" spans="1:17" ht="20.25">
      <c r="A95" s="193"/>
      <c r="B95" s="213"/>
      <c r="C95" s="213"/>
      <c r="D95" s="213" t="str">
        <f ca="1">IF(ISERROR($Q95),"",OFFSET(K!$D$1,$Q95-1,0))</f>
        <v/>
      </c>
      <c r="E95" s="213" t="str">
        <f ca="1">IF(ISERROR($Q95),"",OFFSET(K!$C$1,$Q95-1,0))</f>
        <v/>
      </c>
      <c r="F95" s="213" t="str">
        <f t="shared" ca="1" si="1"/>
        <v/>
      </c>
      <c r="G95" s="198"/>
      <c r="H95" s="207"/>
      <c r="I95" s="207"/>
      <c r="J95" s="207"/>
      <c r="K95" s="207"/>
      <c r="L95" s="207"/>
      <c r="M95" s="207"/>
      <c r="N95" s="207"/>
      <c r="O95" s="199"/>
      <c r="P95" s="208"/>
      <c r="Q95" s="209" t="e">
        <f>IF(OR(C95="",C95=R$4,C95=S$4),NA(),MATCH($B95&amp;$C95,K!$E:$E,0))</f>
        <v>#N/A</v>
      </c>
    </row>
    <row r="96" spans="1:17" ht="20.25">
      <c r="A96" s="193"/>
      <c r="B96" s="213"/>
      <c r="C96" s="213"/>
      <c r="D96" s="213" t="str">
        <f ca="1">IF(ISERROR($Q96),"",OFFSET(K!$D$1,$Q96-1,0))</f>
        <v/>
      </c>
      <c r="E96" s="213" t="str">
        <f ca="1">IF(ISERROR($Q96),"",OFFSET(K!$C$1,$Q96-1,0))</f>
        <v/>
      </c>
      <c r="F96" s="213" t="str">
        <f t="shared" ca="1" si="1"/>
        <v/>
      </c>
      <c r="G96" s="198"/>
      <c r="H96" s="207"/>
      <c r="I96" s="207"/>
      <c r="J96" s="207"/>
      <c r="K96" s="207"/>
      <c r="L96" s="207"/>
      <c r="M96" s="207"/>
      <c r="N96" s="207"/>
      <c r="O96" s="199"/>
      <c r="P96" s="208"/>
      <c r="Q96" s="209" t="e">
        <f>IF(OR(C96="",C96=R$4,C96=S$4),NA(),MATCH($B96&amp;$C96,K!$E:$E,0))</f>
        <v>#N/A</v>
      </c>
    </row>
    <row r="97" spans="1:17" ht="20.25">
      <c r="A97" s="193"/>
      <c r="B97" s="213"/>
      <c r="C97" s="213"/>
      <c r="D97" s="213" t="str">
        <f ca="1">IF(ISERROR($Q97),"",OFFSET(K!$D$1,$Q97-1,0))</f>
        <v/>
      </c>
      <c r="E97" s="213" t="str">
        <f ca="1">IF(ISERROR($Q97),"",OFFSET(K!$C$1,$Q97-1,0))</f>
        <v/>
      </c>
      <c r="F97" s="213" t="str">
        <f t="shared" ca="1" si="1"/>
        <v/>
      </c>
      <c r="G97" s="198"/>
      <c r="H97" s="207"/>
      <c r="I97" s="207"/>
      <c r="J97" s="207"/>
      <c r="K97" s="207"/>
      <c r="L97" s="207"/>
      <c r="M97" s="207"/>
      <c r="N97" s="207"/>
      <c r="O97" s="199"/>
      <c r="P97" s="208"/>
      <c r="Q97" s="209" t="e">
        <f>IF(OR(C97="",C97=R$4,C97=S$4),NA(),MATCH($B97&amp;$C97,K!$E:$E,0))</f>
        <v>#N/A</v>
      </c>
    </row>
    <row r="98" spans="1:17" ht="20.25">
      <c r="A98" s="193"/>
      <c r="B98" s="213"/>
      <c r="C98" s="213"/>
      <c r="D98" s="213" t="str">
        <f ca="1">IF(ISERROR($Q98),"",OFFSET(K!$D$1,$Q98-1,0))</f>
        <v/>
      </c>
      <c r="E98" s="213" t="str">
        <f ca="1">IF(ISERROR($Q98),"",OFFSET(K!$C$1,$Q98-1,0))</f>
        <v/>
      </c>
      <c r="F98" s="213" t="str">
        <f t="shared" ca="1" si="1"/>
        <v/>
      </c>
      <c r="G98" s="198"/>
      <c r="H98" s="207"/>
      <c r="I98" s="207"/>
      <c r="J98" s="207"/>
      <c r="K98" s="207"/>
      <c r="L98" s="207"/>
      <c r="M98" s="207"/>
      <c r="N98" s="207"/>
      <c r="O98" s="199"/>
      <c r="P98" s="208"/>
      <c r="Q98" s="209" t="e">
        <f>IF(OR(C98="",C98=R$4,C98=S$4),NA(),MATCH($B98&amp;$C98,K!$E:$E,0))</f>
        <v>#N/A</v>
      </c>
    </row>
    <row r="99" spans="1:17" ht="20.25">
      <c r="A99" s="193"/>
      <c r="B99" s="213"/>
      <c r="C99" s="213"/>
      <c r="D99" s="213" t="str">
        <f ca="1">IF(ISERROR($Q99),"",OFFSET(K!$D$1,$Q99-1,0))</f>
        <v/>
      </c>
      <c r="E99" s="213" t="str">
        <f ca="1">IF(ISERROR($Q99),"",OFFSET(K!$C$1,$Q99-1,0))</f>
        <v/>
      </c>
      <c r="F99" s="213" t="str">
        <f t="shared" ca="1" si="1"/>
        <v/>
      </c>
      <c r="G99" s="198"/>
      <c r="H99" s="207"/>
      <c r="I99" s="207"/>
      <c r="J99" s="207"/>
      <c r="K99" s="207"/>
      <c r="L99" s="207"/>
      <c r="M99" s="207"/>
      <c r="N99" s="207"/>
      <c r="O99" s="199"/>
      <c r="P99" s="208"/>
      <c r="Q99" s="209" t="e">
        <f>IF(OR(C99="",C99=R$4,C99=S$4),NA(),MATCH($B99&amp;$C99,K!$E:$E,0))</f>
        <v>#N/A</v>
      </c>
    </row>
    <row r="100" spans="1:17" ht="20.25">
      <c r="A100" s="193"/>
      <c r="B100" s="213"/>
      <c r="C100" s="213"/>
      <c r="D100" s="213" t="str">
        <f ca="1">IF(ISERROR($Q100),"",OFFSET(K!$D$1,$Q100-1,0))</f>
        <v/>
      </c>
      <c r="E100" s="213" t="str">
        <f ca="1">IF(ISERROR($Q100),"",OFFSET(K!$C$1,$Q100-1,0))</f>
        <v/>
      </c>
      <c r="F100" s="213" t="str">
        <f t="shared" ca="1" si="1"/>
        <v/>
      </c>
      <c r="G100" s="198"/>
      <c r="H100" s="207"/>
      <c r="I100" s="207"/>
      <c r="J100" s="207"/>
      <c r="K100" s="207"/>
      <c r="L100" s="207"/>
      <c r="M100" s="207"/>
      <c r="N100" s="207"/>
      <c r="O100" s="199"/>
      <c r="P100" s="208"/>
      <c r="Q100" s="209" t="e">
        <f>IF(OR(C100="",C100=R$4,C100=S$4),NA(),MATCH($B100&amp;$C100,K!$E:$E,0))</f>
        <v>#N/A</v>
      </c>
    </row>
    <row r="101" spans="1:17" ht="20.25">
      <c r="A101" s="193"/>
      <c r="B101" s="213"/>
      <c r="C101" s="213"/>
      <c r="D101" s="213" t="str">
        <f ca="1">IF(ISERROR($Q101),"",OFFSET(K!$D$1,$Q101-1,0))</f>
        <v/>
      </c>
      <c r="E101" s="213" t="str">
        <f ca="1">IF(ISERROR($Q101),"",OFFSET(K!$C$1,$Q101-1,0))</f>
        <v/>
      </c>
      <c r="F101" s="213" t="str">
        <f t="shared" ca="1" si="1"/>
        <v/>
      </c>
      <c r="G101" s="198"/>
      <c r="H101" s="207"/>
      <c r="I101" s="207"/>
      <c r="J101" s="207"/>
      <c r="K101" s="207"/>
      <c r="L101" s="207"/>
      <c r="M101" s="207"/>
      <c r="N101" s="207"/>
      <c r="O101" s="199"/>
      <c r="P101" s="208"/>
      <c r="Q101" s="209" t="e">
        <f>IF(OR(C101="",C101=R$4,C101=S$4),NA(),MATCH($B101&amp;$C101,K!$E:$E,0))</f>
        <v>#N/A</v>
      </c>
    </row>
    <row r="102" spans="1:17" ht="20.25">
      <c r="A102" s="193"/>
      <c r="B102" s="213"/>
      <c r="C102" s="213"/>
      <c r="D102" s="213" t="str">
        <f ca="1">IF(ISERROR($Q102),"",OFFSET(K!$D$1,$Q102-1,0))</f>
        <v/>
      </c>
      <c r="E102" s="213" t="str">
        <f ca="1">IF(ISERROR($Q102),"",OFFSET(K!$C$1,$Q102-1,0))</f>
        <v/>
      </c>
      <c r="F102" s="213" t="str">
        <f t="shared" ca="1" si="1"/>
        <v/>
      </c>
      <c r="G102" s="198"/>
      <c r="H102" s="207"/>
      <c r="I102" s="207"/>
      <c r="J102" s="207"/>
      <c r="K102" s="207"/>
      <c r="L102" s="207"/>
      <c r="M102" s="207"/>
      <c r="N102" s="207"/>
      <c r="O102" s="199"/>
      <c r="P102" s="208"/>
      <c r="Q102" s="209" t="e">
        <f>IF(OR(C102="",C102=R$4,C102=S$4),NA(),MATCH($B102&amp;$C102,K!$E:$E,0))</f>
        <v>#N/A</v>
      </c>
    </row>
    <row r="103" spans="1:17" ht="20.25">
      <c r="A103" s="193"/>
      <c r="B103" s="213"/>
      <c r="C103" s="213"/>
      <c r="D103" s="213" t="str">
        <f ca="1">IF(ISERROR($Q103),"",OFFSET(K!$D$1,$Q103-1,0))</f>
        <v/>
      </c>
      <c r="E103" s="213" t="str">
        <f ca="1">IF(ISERROR($Q103),"",OFFSET(K!$C$1,$Q103-1,0))</f>
        <v/>
      </c>
      <c r="F103" s="213" t="str">
        <f t="shared" ca="1" si="1"/>
        <v/>
      </c>
      <c r="G103" s="198"/>
      <c r="H103" s="207"/>
      <c r="I103" s="207"/>
      <c r="J103" s="207"/>
      <c r="K103" s="207"/>
      <c r="L103" s="207"/>
      <c r="M103" s="207"/>
      <c r="N103" s="207"/>
      <c r="O103" s="199"/>
      <c r="P103" s="208"/>
      <c r="Q103" s="209" t="e">
        <f>IF(OR(C103="",C103=R$4,C103=S$4),NA(),MATCH($B103&amp;$C103,K!$E:$E,0))</f>
        <v>#N/A</v>
      </c>
    </row>
    <row r="104" spans="1:17" ht="20.25">
      <c r="A104" s="193"/>
      <c r="B104" s="213"/>
      <c r="C104" s="213"/>
      <c r="D104" s="213" t="str">
        <f ca="1">IF(ISERROR($Q104),"",OFFSET(K!$D$1,$Q104-1,0))</f>
        <v/>
      </c>
      <c r="E104" s="213" t="str">
        <f ca="1">IF(ISERROR($Q104),"",OFFSET(K!$C$1,$Q104-1,0))</f>
        <v/>
      </c>
      <c r="F104" s="213" t="str">
        <f t="shared" ca="1" si="1"/>
        <v/>
      </c>
      <c r="G104" s="198"/>
      <c r="H104" s="207"/>
      <c r="I104" s="207"/>
      <c r="J104" s="207"/>
      <c r="K104" s="207"/>
      <c r="L104" s="207"/>
      <c r="M104" s="207"/>
      <c r="N104" s="207"/>
      <c r="O104" s="199"/>
      <c r="P104" s="208"/>
      <c r="Q104" s="209" t="e">
        <f>IF(OR(C104="",C104=R$4,C104=S$4),NA(),MATCH($B104&amp;$C104,K!$E:$E,0))</f>
        <v>#N/A</v>
      </c>
    </row>
    <row r="105" spans="1:17" ht="20.25">
      <c r="A105" s="193"/>
      <c r="B105" s="213"/>
      <c r="C105" s="213"/>
      <c r="D105" s="213" t="str">
        <f ca="1">IF(ISERROR($Q105),"",OFFSET(K!$D$1,$Q105-1,0))</f>
        <v/>
      </c>
      <c r="E105" s="213" t="str">
        <f ca="1">IF(ISERROR($Q105),"",OFFSET(K!$C$1,$Q105-1,0))</f>
        <v/>
      </c>
      <c r="F105" s="213" t="str">
        <f t="shared" ca="1" si="1"/>
        <v/>
      </c>
      <c r="G105" s="198"/>
      <c r="H105" s="207"/>
      <c r="I105" s="207"/>
      <c r="J105" s="207"/>
      <c r="K105" s="207"/>
      <c r="L105" s="207"/>
      <c r="M105" s="207"/>
      <c r="N105" s="207"/>
      <c r="O105" s="199"/>
      <c r="P105" s="208"/>
      <c r="Q105" s="209" t="e">
        <f>IF(OR(C105="",C105=R$4,C105=S$4),NA(),MATCH($B105&amp;$C105,K!$E:$E,0))</f>
        <v>#N/A</v>
      </c>
    </row>
    <row r="106" spans="1:17" ht="20.25">
      <c r="A106" s="193"/>
      <c r="B106" s="213"/>
      <c r="C106" s="213"/>
      <c r="D106" s="213" t="str">
        <f ca="1">IF(ISERROR($Q106),"",OFFSET(K!$D$1,$Q106-1,0))</f>
        <v/>
      </c>
      <c r="E106" s="213" t="str">
        <f ca="1">IF(ISERROR($Q106),"",OFFSET(K!$C$1,$Q106-1,0))</f>
        <v/>
      </c>
      <c r="F106" s="213" t="str">
        <f t="shared" ca="1" si="1"/>
        <v/>
      </c>
      <c r="G106" s="198"/>
      <c r="H106" s="207"/>
      <c r="I106" s="207"/>
      <c r="J106" s="207"/>
      <c r="K106" s="207"/>
      <c r="L106" s="207"/>
      <c r="M106" s="207"/>
      <c r="N106" s="207"/>
      <c r="O106" s="199"/>
      <c r="P106" s="208"/>
      <c r="Q106" s="209" t="e">
        <f>IF(OR(C106="",C106=R$4,C106=S$4),NA(),MATCH($B106&amp;$C106,K!$E:$E,0))</f>
        <v>#N/A</v>
      </c>
    </row>
    <row r="107" spans="1:17" ht="20.25">
      <c r="A107" s="193"/>
      <c r="B107" s="213"/>
      <c r="C107" s="213"/>
      <c r="D107" s="213" t="str">
        <f ca="1">IF(ISERROR($Q107),"",OFFSET(K!$D$1,$Q107-1,0))</f>
        <v/>
      </c>
      <c r="E107" s="213" t="str">
        <f ca="1">IF(ISERROR($Q107),"",OFFSET(K!$C$1,$Q107-1,0))</f>
        <v/>
      </c>
      <c r="F107" s="213" t="str">
        <f t="shared" ca="1" si="1"/>
        <v/>
      </c>
      <c r="G107" s="198"/>
      <c r="H107" s="207"/>
      <c r="I107" s="207"/>
      <c r="J107" s="207"/>
      <c r="K107" s="207"/>
      <c r="L107" s="207"/>
      <c r="M107" s="207"/>
      <c r="N107" s="207"/>
      <c r="O107" s="199"/>
      <c r="P107" s="208"/>
      <c r="Q107" s="209" t="e">
        <f>IF(OR(C107="",C107=R$4,C107=S$4),NA(),MATCH($B107&amp;$C107,K!$E:$E,0))</f>
        <v>#N/A</v>
      </c>
    </row>
    <row r="108" spans="1:17" ht="20.25">
      <c r="A108" s="193"/>
      <c r="B108" s="213"/>
      <c r="C108" s="213"/>
      <c r="D108" s="213" t="str">
        <f ca="1">IF(ISERROR($Q108),"",OFFSET(K!$D$1,$Q108-1,0))</f>
        <v/>
      </c>
      <c r="E108" s="213" t="str">
        <f ca="1">IF(ISERROR($Q108),"",OFFSET(K!$C$1,$Q108-1,0))</f>
        <v/>
      </c>
      <c r="F108" s="213" t="str">
        <f t="shared" ca="1" si="1"/>
        <v/>
      </c>
      <c r="G108" s="198"/>
      <c r="H108" s="207"/>
      <c r="I108" s="207"/>
      <c r="J108" s="207"/>
      <c r="K108" s="207"/>
      <c r="L108" s="207"/>
      <c r="M108" s="207"/>
      <c r="N108" s="207"/>
      <c r="O108" s="199"/>
      <c r="P108" s="208"/>
      <c r="Q108" s="209" t="e">
        <f>IF(OR(C108="",C108=R$4,C108=S$4),NA(),MATCH($B108&amp;$C108,K!$E:$E,0))</f>
        <v>#N/A</v>
      </c>
    </row>
    <row r="109" spans="1:17" ht="20.25">
      <c r="A109" s="193"/>
      <c r="B109" s="213"/>
      <c r="C109" s="213"/>
      <c r="D109" s="213" t="str">
        <f ca="1">IF(ISERROR($Q109),"",OFFSET(K!$D$1,$Q109-1,0))</f>
        <v/>
      </c>
      <c r="E109" s="213" t="str">
        <f ca="1">IF(ISERROR($Q109),"",OFFSET(K!$C$1,$Q109-1,0))</f>
        <v/>
      </c>
      <c r="F109" s="213" t="str">
        <f t="shared" ca="1" si="1"/>
        <v/>
      </c>
      <c r="G109" s="198"/>
      <c r="H109" s="207"/>
      <c r="I109" s="207"/>
      <c r="J109" s="207"/>
      <c r="K109" s="207"/>
      <c r="L109" s="207"/>
      <c r="M109" s="207"/>
      <c r="N109" s="207"/>
      <c r="O109" s="199"/>
      <c r="P109" s="208"/>
      <c r="Q109" s="209" t="e">
        <f>IF(OR(C109="",C109=R$4,C109=S$4),NA(),MATCH($B109&amp;$C109,K!$E:$E,0))</f>
        <v>#N/A</v>
      </c>
    </row>
    <row r="110" spans="1:17" ht="20.25">
      <c r="A110" s="193"/>
      <c r="B110" s="213"/>
      <c r="C110" s="213"/>
      <c r="D110" s="213" t="str">
        <f ca="1">IF(ISERROR($Q110),"",OFFSET(K!$D$1,$Q110-1,0))</f>
        <v/>
      </c>
      <c r="E110" s="213" t="str">
        <f ca="1">IF(ISERROR($Q110),"",OFFSET(K!$C$1,$Q110-1,0))</f>
        <v/>
      </c>
      <c r="F110" s="213" t="str">
        <f t="shared" ca="1" si="1"/>
        <v/>
      </c>
      <c r="G110" s="198"/>
      <c r="H110" s="207"/>
      <c r="I110" s="207"/>
      <c r="J110" s="207"/>
      <c r="K110" s="207"/>
      <c r="L110" s="207"/>
      <c r="M110" s="207"/>
      <c r="N110" s="207"/>
      <c r="O110" s="199"/>
      <c r="P110" s="208"/>
      <c r="Q110" s="209" t="e">
        <f>IF(OR(C110="",C110=R$4,C110=S$4),NA(),MATCH($B110&amp;$C110,K!$E:$E,0))</f>
        <v>#N/A</v>
      </c>
    </row>
    <row r="111" spans="1:17" ht="20.25">
      <c r="A111" s="193"/>
      <c r="B111" s="213"/>
      <c r="C111" s="213"/>
      <c r="D111" s="213" t="str">
        <f ca="1">IF(ISERROR($Q111),"",OFFSET(K!$D$1,$Q111-1,0))</f>
        <v/>
      </c>
      <c r="E111" s="213" t="str">
        <f ca="1">IF(ISERROR($Q111),"",OFFSET(K!$C$1,$Q111-1,0))</f>
        <v/>
      </c>
      <c r="F111" s="213" t="str">
        <f t="shared" ca="1" si="1"/>
        <v/>
      </c>
      <c r="G111" s="198"/>
      <c r="H111" s="207"/>
      <c r="I111" s="207"/>
      <c r="J111" s="207"/>
      <c r="K111" s="207"/>
      <c r="L111" s="207"/>
      <c r="M111" s="207"/>
      <c r="N111" s="207"/>
      <c r="O111" s="199"/>
      <c r="P111" s="208"/>
      <c r="Q111" s="209" t="e">
        <f>IF(OR(C111="",C111=R$4,C111=S$4),NA(),MATCH($B111&amp;$C111,K!$E:$E,0))</f>
        <v>#N/A</v>
      </c>
    </row>
    <row r="112" spans="1:17" ht="20.25">
      <c r="A112" s="193"/>
      <c r="B112" s="213"/>
      <c r="C112" s="213"/>
      <c r="D112" s="213" t="str">
        <f ca="1">IF(ISERROR($Q112),"",OFFSET(K!$D$1,$Q112-1,0))</f>
        <v/>
      </c>
      <c r="E112" s="213" t="str">
        <f ca="1">IF(ISERROR($Q112),"",OFFSET(K!$C$1,$Q112-1,0))</f>
        <v/>
      </c>
      <c r="F112" s="213" t="str">
        <f t="shared" ca="1" si="1"/>
        <v/>
      </c>
      <c r="G112" s="198"/>
      <c r="H112" s="207"/>
      <c r="I112" s="207"/>
      <c r="J112" s="207"/>
      <c r="K112" s="207"/>
      <c r="L112" s="207"/>
      <c r="M112" s="207"/>
      <c r="N112" s="207"/>
      <c r="O112" s="199"/>
      <c r="P112" s="208"/>
      <c r="Q112" s="209" t="e">
        <f>IF(OR(C112="",C112=R$4,C112=S$4),NA(),MATCH($B112&amp;$C112,K!$E:$E,0))</f>
        <v>#N/A</v>
      </c>
    </row>
    <row r="113" spans="1:17" ht="20.25">
      <c r="A113" s="193"/>
      <c r="B113" s="213"/>
      <c r="C113" s="213"/>
      <c r="D113" s="213" t="str">
        <f ca="1">IF(ISERROR($Q113),"",OFFSET(K!$D$1,$Q113-1,0))</f>
        <v/>
      </c>
      <c r="E113" s="213" t="str">
        <f ca="1">IF(ISERROR($Q113),"",OFFSET(K!$C$1,$Q113-1,0))</f>
        <v/>
      </c>
      <c r="F113" s="213" t="str">
        <f t="shared" ca="1" si="1"/>
        <v/>
      </c>
      <c r="G113" s="198"/>
      <c r="H113" s="207"/>
      <c r="I113" s="207"/>
      <c r="J113" s="207"/>
      <c r="K113" s="207"/>
      <c r="L113" s="207"/>
      <c r="M113" s="207"/>
      <c r="N113" s="207"/>
      <c r="O113" s="199"/>
      <c r="P113" s="208"/>
      <c r="Q113" s="209" t="e">
        <f>IF(OR(C113="",C113=R$4,C113=S$4),NA(),MATCH($B113&amp;$C113,K!$E:$E,0))</f>
        <v>#N/A</v>
      </c>
    </row>
    <row r="114" spans="1:17" ht="20.25">
      <c r="A114" s="193"/>
      <c r="B114" s="213"/>
      <c r="C114" s="213"/>
      <c r="D114" s="213" t="str">
        <f ca="1">IF(ISERROR($Q114),"",OFFSET(K!$D$1,$Q114-1,0))</f>
        <v/>
      </c>
      <c r="E114" s="213" t="str">
        <f ca="1">IF(ISERROR($Q114),"",OFFSET(K!$C$1,$Q114-1,0))</f>
        <v/>
      </c>
      <c r="F114" s="213" t="str">
        <f t="shared" ca="1" si="1"/>
        <v/>
      </c>
      <c r="G114" s="198"/>
      <c r="H114" s="207"/>
      <c r="I114" s="207"/>
      <c r="J114" s="207"/>
      <c r="K114" s="207"/>
      <c r="L114" s="207"/>
      <c r="M114" s="207"/>
      <c r="N114" s="207"/>
      <c r="O114" s="199"/>
      <c r="P114" s="208"/>
      <c r="Q114" s="209" t="e">
        <f>IF(OR(C114="",C114=R$4,C114=S$4),NA(),MATCH($B114&amp;$C114,K!$E:$E,0))</f>
        <v>#N/A</v>
      </c>
    </row>
    <row r="115" spans="1:17" ht="20.25">
      <c r="A115" s="193"/>
      <c r="B115" s="213"/>
      <c r="C115" s="213"/>
      <c r="D115" s="213" t="str">
        <f ca="1">IF(ISERROR($Q115),"",OFFSET(K!$D$1,$Q115-1,0))</f>
        <v/>
      </c>
      <c r="E115" s="213" t="str">
        <f ca="1">IF(ISERROR($Q115),"",OFFSET(K!$C$1,$Q115-1,0))</f>
        <v/>
      </c>
      <c r="F115" s="213" t="str">
        <f t="shared" ca="1" si="1"/>
        <v/>
      </c>
      <c r="G115" s="198"/>
      <c r="H115" s="207"/>
      <c r="I115" s="207"/>
      <c r="J115" s="207"/>
      <c r="K115" s="207"/>
      <c r="L115" s="207"/>
      <c r="M115" s="207"/>
      <c r="N115" s="207"/>
      <c r="O115" s="199"/>
      <c r="P115" s="208"/>
      <c r="Q115" s="209" t="e">
        <f>IF(OR(C115="",C115=R$4,C115=S$4),NA(),MATCH($B115&amp;$C115,K!$E:$E,0))</f>
        <v>#N/A</v>
      </c>
    </row>
    <row r="116" spans="1:17" ht="20.25">
      <c r="A116" s="193"/>
      <c r="B116" s="213"/>
      <c r="C116" s="213"/>
      <c r="D116" s="213" t="str">
        <f ca="1">IF(ISERROR($Q116),"",OFFSET(K!$D$1,$Q116-1,0))</f>
        <v/>
      </c>
      <c r="E116" s="213" t="str">
        <f ca="1">IF(ISERROR($Q116),"",OFFSET(K!$C$1,$Q116-1,0))</f>
        <v/>
      </c>
      <c r="F116" s="213" t="str">
        <f t="shared" ca="1" si="1"/>
        <v/>
      </c>
      <c r="G116" s="198"/>
      <c r="H116" s="207"/>
      <c r="I116" s="207"/>
      <c r="J116" s="207"/>
      <c r="K116" s="207"/>
      <c r="L116" s="207"/>
      <c r="M116" s="207"/>
      <c r="N116" s="207"/>
      <c r="O116" s="199"/>
      <c r="P116" s="208"/>
      <c r="Q116" s="209" t="e">
        <f>IF(OR(C116="",C116=R$4,C116=S$4),NA(),MATCH($B116&amp;$C116,K!$E:$E,0))</f>
        <v>#N/A</v>
      </c>
    </row>
    <row r="117" spans="1:17" ht="20.25">
      <c r="A117" s="193"/>
      <c r="B117" s="213"/>
      <c r="C117" s="213"/>
      <c r="D117" s="213" t="str">
        <f ca="1">IF(ISERROR($Q117),"",OFFSET(K!$D$1,$Q117-1,0))</f>
        <v/>
      </c>
      <c r="E117" s="213" t="str">
        <f ca="1">IF(ISERROR($Q117),"",OFFSET(K!$C$1,$Q117-1,0))</f>
        <v/>
      </c>
      <c r="F117" s="213" t="str">
        <f t="shared" ca="1" si="1"/>
        <v/>
      </c>
      <c r="G117" s="198"/>
      <c r="H117" s="207"/>
      <c r="I117" s="207"/>
      <c r="J117" s="207"/>
      <c r="K117" s="207"/>
      <c r="L117" s="207"/>
      <c r="M117" s="207"/>
      <c r="N117" s="207"/>
      <c r="O117" s="199"/>
      <c r="P117" s="208"/>
      <c r="Q117" s="209" t="e">
        <f>IF(OR(C117="",C117=R$4,C117=S$4),NA(),MATCH($B117&amp;$C117,K!$E:$E,0))</f>
        <v>#N/A</v>
      </c>
    </row>
    <row r="118" spans="1:17" ht="20.25">
      <c r="A118" s="193"/>
      <c r="B118" s="213"/>
      <c r="C118" s="213"/>
      <c r="D118" s="213" t="str">
        <f ca="1">IF(ISERROR($Q118),"",OFFSET(K!$D$1,$Q118-1,0))</f>
        <v/>
      </c>
      <c r="E118" s="213" t="str">
        <f ca="1">IF(ISERROR($Q118),"",OFFSET(K!$C$1,$Q118-1,0))</f>
        <v/>
      </c>
      <c r="F118" s="213" t="str">
        <f t="shared" ca="1" si="1"/>
        <v/>
      </c>
      <c r="G118" s="198"/>
      <c r="H118" s="207"/>
      <c r="I118" s="207"/>
      <c r="J118" s="207"/>
      <c r="K118" s="207"/>
      <c r="L118" s="207"/>
      <c r="M118" s="207"/>
      <c r="N118" s="207"/>
      <c r="O118" s="199"/>
      <c r="P118" s="208"/>
      <c r="Q118" s="209" t="e">
        <f>IF(OR(C118="",C118=R$4,C118=S$4),NA(),MATCH($B118&amp;$C118,K!$E:$E,0))</f>
        <v>#N/A</v>
      </c>
    </row>
    <row r="119" spans="1:17" ht="20.25">
      <c r="A119" s="193"/>
      <c r="B119" s="213"/>
      <c r="C119" s="213"/>
      <c r="D119" s="213" t="str">
        <f ca="1">IF(ISERROR($Q119),"",OFFSET(K!$D$1,$Q119-1,0))</f>
        <v/>
      </c>
      <c r="E119" s="213" t="str">
        <f ca="1">IF(ISERROR($Q119),"",OFFSET(K!$C$1,$Q119-1,0))</f>
        <v/>
      </c>
      <c r="F119" s="213" t="str">
        <f t="shared" ca="1" si="1"/>
        <v/>
      </c>
      <c r="G119" s="198"/>
      <c r="H119" s="207"/>
      <c r="I119" s="207"/>
      <c r="J119" s="207"/>
      <c r="K119" s="207"/>
      <c r="L119" s="207"/>
      <c r="M119" s="207"/>
      <c r="N119" s="207"/>
      <c r="O119" s="199"/>
      <c r="P119" s="208"/>
      <c r="Q119" s="209" t="e">
        <f>IF(OR(C119="",C119=R$4,C119=S$4),NA(),MATCH($B119&amp;$C119,K!$E:$E,0))</f>
        <v>#N/A</v>
      </c>
    </row>
    <row r="120" spans="1:17" ht="20.25">
      <c r="A120" s="193"/>
      <c r="B120" s="213"/>
      <c r="C120" s="213"/>
      <c r="D120" s="213" t="str">
        <f ca="1">IF(ISERROR($Q120),"",OFFSET(K!$D$1,$Q120-1,0))</f>
        <v/>
      </c>
      <c r="E120" s="213" t="str">
        <f ca="1">IF(ISERROR($Q120),"",OFFSET(K!$C$1,$Q120-1,0))</f>
        <v/>
      </c>
      <c r="F120" s="213" t="str">
        <f t="shared" ca="1" si="1"/>
        <v/>
      </c>
      <c r="G120" s="198"/>
      <c r="H120" s="207"/>
      <c r="I120" s="207"/>
      <c r="J120" s="207"/>
      <c r="K120" s="207"/>
      <c r="L120" s="207"/>
      <c r="M120" s="207"/>
      <c r="N120" s="207"/>
      <c r="O120" s="199"/>
      <c r="P120" s="208"/>
      <c r="Q120" s="209" t="e">
        <f>IF(OR(C120="",C120=R$4,C120=S$4),NA(),MATCH($B120&amp;$C120,K!$E:$E,0))</f>
        <v>#N/A</v>
      </c>
    </row>
    <row r="121" spans="1:17" ht="20.25">
      <c r="A121" s="193"/>
      <c r="B121" s="213"/>
      <c r="C121" s="213"/>
      <c r="D121" s="213" t="str">
        <f ca="1">IF(ISERROR($Q121),"",OFFSET(K!$D$1,$Q121-1,0))</f>
        <v/>
      </c>
      <c r="E121" s="213" t="str">
        <f ca="1">IF(ISERROR($Q121),"",OFFSET(K!$C$1,$Q121-1,0))</f>
        <v/>
      </c>
      <c r="F121" s="213" t="str">
        <f t="shared" ca="1" si="1"/>
        <v/>
      </c>
      <c r="G121" s="198"/>
      <c r="H121" s="207"/>
      <c r="I121" s="207"/>
      <c r="J121" s="207"/>
      <c r="K121" s="207"/>
      <c r="L121" s="207"/>
      <c r="M121" s="207"/>
      <c r="N121" s="207"/>
      <c r="O121" s="199"/>
      <c r="P121" s="208"/>
      <c r="Q121" s="209" t="e">
        <f>IF(OR(C121="",C121=R$4,C121=S$4),NA(),MATCH($B121&amp;$C121,K!$E:$E,0))</f>
        <v>#N/A</v>
      </c>
    </row>
    <row r="122" spans="1:17" ht="20.25">
      <c r="A122" s="193"/>
      <c r="B122" s="213"/>
      <c r="C122" s="213"/>
      <c r="D122" s="213" t="str">
        <f ca="1">IF(ISERROR($Q122),"",OFFSET(K!$D$1,$Q122-1,0))</f>
        <v/>
      </c>
      <c r="E122" s="213" t="str">
        <f ca="1">IF(ISERROR($Q122),"",OFFSET(K!$C$1,$Q122-1,0))</f>
        <v/>
      </c>
      <c r="F122" s="213" t="str">
        <f t="shared" ca="1" si="1"/>
        <v/>
      </c>
      <c r="G122" s="198"/>
      <c r="H122" s="207"/>
      <c r="I122" s="207"/>
      <c r="J122" s="207"/>
      <c r="K122" s="207"/>
      <c r="L122" s="207"/>
      <c r="M122" s="207"/>
      <c r="N122" s="207"/>
      <c r="O122" s="199"/>
      <c r="P122" s="208"/>
      <c r="Q122" s="209" t="e">
        <f>IF(OR(C122="",C122=R$4,C122=S$4),NA(),MATCH($B122&amp;$C122,K!$E:$E,0))</f>
        <v>#N/A</v>
      </c>
    </row>
    <row r="123" spans="1:17" ht="20.25">
      <c r="A123" s="193"/>
      <c r="B123" s="213"/>
      <c r="C123" s="213"/>
      <c r="D123" s="213" t="str">
        <f ca="1">IF(ISERROR($Q123),"",OFFSET(K!$D$1,$Q123-1,0))</f>
        <v/>
      </c>
      <c r="E123" s="213" t="str">
        <f ca="1">IF(ISERROR($Q123),"",OFFSET(K!$C$1,$Q123-1,0))</f>
        <v/>
      </c>
      <c r="F123" s="213" t="str">
        <f t="shared" ca="1" si="1"/>
        <v/>
      </c>
      <c r="G123" s="198"/>
      <c r="H123" s="207"/>
      <c r="I123" s="207"/>
      <c r="J123" s="207"/>
      <c r="K123" s="207"/>
      <c r="L123" s="207"/>
      <c r="M123" s="207"/>
      <c r="N123" s="207"/>
      <c r="O123" s="199"/>
      <c r="P123" s="208"/>
      <c r="Q123" s="209" t="e">
        <f>IF(OR(C123="",C123=R$4,C123=S$4),NA(),MATCH($B123&amp;$C123,K!$E:$E,0))</f>
        <v>#N/A</v>
      </c>
    </row>
    <row r="124" spans="1:17" ht="20.25">
      <c r="A124" s="193"/>
      <c r="B124" s="213"/>
      <c r="C124" s="213"/>
      <c r="D124" s="213" t="str">
        <f ca="1">IF(ISERROR($Q124),"",OFFSET(K!$D$1,$Q124-1,0))</f>
        <v/>
      </c>
      <c r="E124" s="213" t="str">
        <f ca="1">IF(ISERROR($Q124),"",OFFSET(K!$C$1,$Q124-1,0))</f>
        <v/>
      </c>
      <c r="F124" s="213" t="str">
        <f t="shared" ca="1" si="1"/>
        <v/>
      </c>
      <c r="G124" s="198"/>
      <c r="H124" s="207"/>
      <c r="I124" s="207"/>
      <c r="J124" s="207"/>
      <c r="K124" s="207"/>
      <c r="L124" s="207"/>
      <c r="M124" s="207"/>
      <c r="N124" s="207"/>
      <c r="O124" s="199"/>
      <c r="P124" s="208"/>
      <c r="Q124" s="209" t="e">
        <f>IF(OR(C124="",C124=R$4,C124=S$4),NA(),MATCH($B124&amp;$C124,K!$E:$E,0))</f>
        <v>#N/A</v>
      </c>
    </row>
    <row r="125" spans="1:17" ht="20.25">
      <c r="A125" s="193"/>
      <c r="B125" s="213"/>
      <c r="C125" s="213"/>
      <c r="D125" s="213" t="str">
        <f ca="1">IF(ISERROR($Q125),"",OFFSET(K!$D$1,$Q125-1,0))</f>
        <v/>
      </c>
      <c r="E125" s="213" t="str">
        <f ca="1">IF(ISERROR($Q125),"",OFFSET(K!$C$1,$Q125-1,0))</f>
        <v/>
      </c>
      <c r="F125" s="213" t="str">
        <f t="shared" ca="1" si="1"/>
        <v/>
      </c>
      <c r="G125" s="198"/>
      <c r="H125" s="207"/>
      <c r="I125" s="207"/>
      <c r="J125" s="207"/>
      <c r="K125" s="207"/>
      <c r="L125" s="207"/>
      <c r="M125" s="207"/>
      <c r="N125" s="207"/>
      <c r="O125" s="199"/>
      <c r="P125" s="208"/>
      <c r="Q125" s="209" t="e">
        <f>IF(OR(C125="",C125=R$4,C125=S$4),NA(),MATCH($B125&amp;$C125,K!$E:$E,0))</f>
        <v>#N/A</v>
      </c>
    </row>
    <row r="126" spans="1:17" ht="20.25">
      <c r="A126" s="193"/>
      <c r="B126" s="213"/>
      <c r="C126" s="213"/>
      <c r="D126" s="213" t="str">
        <f ca="1">IF(ISERROR($Q126),"",OFFSET(K!$D$1,$Q126-1,0))</f>
        <v/>
      </c>
      <c r="E126" s="213" t="str">
        <f ca="1">IF(ISERROR($Q126),"",OFFSET(K!$C$1,$Q126-1,0))</f>
        <v/>
      </c>
      <c r="F126" s="213" t="str">
        <f t="shared" ca="1" si="1"/>
        <v/>
      </c>
      <c r="G126" s="198"/>
      <c r="H126" s="207"/>
      <c r="I126" s="207"/>
      <c r="J126" s="207"/>
      <c r="K126" s="207"/>
      <c r="L126" s="207"/>
      <c r="M126" s="207"/>
      <c r="N126" s="207"/>
      <c r="O126" s="199"/>
      <c r="P126" s="208"/>
      <c r="Q126" s="209" t="e">
        <f>IF(OR(C126="",C126=R$4,C126=S$4),NA(),MATCH($B126&amp;$C126,K!$E:$E,0))</f>
        <v>#N/A</v>
      </c>
    </row>
    <row r="127" spans="1:17" ht="20.25">
      <c r="A127" s="193"/>
      <c r="B127" s="213"/>
      <c r="C127" s="213"/>
      <c r="D127" s="213" t="str">
        <f ca="1">IF(ISERROR($Q127),"",OFFSET(K!$D$1,$Q127-1,0))</f>
        <v/>
      </c>
      <c r="E127" s="213" t="str">
        <f ca="1">IF(ISERROR($Q127),"",OFFSET(K!$C$1,$Q127-1,0))</f>
        <v/>
      </c>
      <c r="F127" s="213" t="str">
        <f t="shared" ca="1" si="1"/>
        <v/>
      </c>
      <c r="G127" s="198"/>
      <c r="H127" s="207"/>
      <c r="I127" s="207"/>
      <c r="J127" s="207"/>
      <c r="K127" s="207"/>
      <c r="L127" s="207"/>
      <c r="M127" s="207"/>
      <c r="N127" s="207"/>
      <c r="O127" s="199"/>
      <c r="P127" s="208"/>
      <c r="Q127" s="209" t="e">
        <f>IF(OR(C127="",C127=R$4,C127=S$4),NA(),MATCH($B127&amp;$C127,K!$E:$E,0))</f>
        <v>#N/A</v>
      </c>
    </row>
    <row r="128" spans="1:17" ht="20.25">
      <c r="A128" s="193"/>
      <c r="B128" s="213"/>
      <c r="C128" s="213"/>
      <c r="D128" s="213" t="str">
        <f ca="1">IF(ISERROR($Q128),"",OFFSET(K!$D$1,$Q128-1,0))</f>
        <v/>
      </c>
      <c r="E128" s="213" t="str">
        <f ca="1">IF(ISERROR($Q128),"",OFFSET(K!$C$1,$Q128-1,0))</f>
        <v/>
      </c>
      <c r="F128" s="213" t="str">
        <f t="shared" ca="1" si="1"/>
        <v/>
      </c>
      <c r="G128" s="198"/>
      <c r="H128" s="207"/>
      <c r="I128" s="207"/>
      <c r="J128" s="207"/>
      <c r="K128" s="207"/>
      <c r="L128" s="207"/>
      <c r="M128" s="207"/>
      <c r="N128" s="207"/>
      <c r="O128" s="199"/>
      <c r="P128" s="208"/>
      <c r="Q128" s="209" t="e">
        <f>IF(OR(C128="",C128=R$4,C128=S$4),NA(),MATCH($B128&amp;$C128,K!$E:$E,0))</f>
        <v>#N/A</v>
      </c>
    </row>
    <row r="129" spans="1:17" ht="20.25">
      <c r="A129" s="193"/>
      <c r="B129" s="213"/>
      <c r="C129" s="213"/>
      <c r="D129" s="213" t="str">
        <f ca="1">IF(ISERROR($Q129),"",OFFSET(K!$D$1,$Q129-1,0))</f>
        <v/>
      </c>
      <c r="E129" s="213" t="str">
        <f ca="1">IF(ISERROR($Q129),"",OFFSET(K!$C$1,$Q129-1,0))</f>
        <v/>
      </c>
      <c r="F129" s="213" t="str">
        <f t="shared" ca="1" si="1"/>
        <v/>
      </c>
      <c r="G129" s="198"/>
      <c r="H129" s="207"/>
      <c r="I129" s="207"/>
      <c r="J129" s="207"/>
      <c r="K129" s="207"/>
      <c r="L129" s="207"/>
      <c r="M129" s="207"/>
      <c r="N129" s="207"/>
      <c r="O129" s="199"/>
      <c r="P129" s="208"/>
      <c r="Q129" s="209" t="e">
        <f>IF(OR(C129="",C129=R$4,C129=S$4),NA(),MATCH($B129&amp;$C129,K!$E:$E,0))</f>
        <v>#N/A</v>
      </c>
    </row>
    <row r="130" spans="1:17" ht="20.25">
      <c r="A130" s="193"/>
      <c r="B130" s="213"/>
      <c r="C130" s="213"/>
      <c r="D130" s="213" t="str">
        <f ca="1">IF(ISERROR($Q130),"",OFFSET(K!$D$1,$Q130-1,0))</f>
        <v/>
      </c>
      <c r="E130" s="213" t="str">
        <f ca="1">IF(ISERROR($Q130),"",OFFSET(K!$C$1,$Q130-1,0))</f>
        <v/>
      </c>
      <c r="F130" s="213" t="str">
        <f t="shared" ca="1" si="1"/>
        <v/>
      </c>
      <c r="G130" s="198"/>
      <c r="H130" s="207"/>
      <c r="I130" s="207"/>
      <c r="J130" s="207"/>
      <c r="K130" s="207"/>
      <c r="L130" s="207"/>
      <c r="M130" s="207"/>
      <c r="N130" s="207"/>
      <c r="O130" s="199"/>
      <c r="P130" s="208"/>
      <c r="Q130" s="209" t="e">
        <f>IF(OR(C130="",C130=R$4,C130=S$4),NA(),MATCH($B130&amp;$C130,K!$E:$E,0))</f>
        <v>#N/A</v>
      </c>
    </row>
    <row r="131" spans="1:17" ht="20.25">
      <c r="A131" s="193"/>
      <c r="B131" s="213"/>
      <c r="C131" s="213"/>
      <c r="D131" s="213" t="str">
        <f ca="1">IF(ISERROR($Q131),"",OFFSET(K!$D$1,$Q131-1,0))</f>
        <v/>
      </c>
      <c r="E131" s="213" t="str">
        <f ca="1">IF(ISERROR($Q131),"",OFFSET(K!$C$1,$Q131-1,0))</f>
        <v/>
      </c>
      <c r="F131" s="213" t="str">
        <f t="shared" ca="1" si="1"/>
        <v/>
      </c>
      <c r="G131" s="198"/>
      <c r="H131" s="207"/>
      <c r="I131" s="207"/>
      <c r="J131" s="207"/>
      <c r="K131" s="207"/>
      <c r="L131" s="207"/>
      <c r="M131" s="207"/>
      <c r="N131" s="207"/>
      <c r="O131" s="199"/>
      <c r="P131" s="208"/>
      <c r="Q131" s="209" t="e">
        <f>IF(OR(C131="",C131=R$4,C131=S$4),NA(),MATCH($B131&amp;$C131,K!$E:$E,0))</f>
        <v>#N/A</v>
      </c>
    </row>
    <row r="132" spans="1:17" ht="20.25">
      <c r="A132" s="193"/>
      <c r="B132" s="213"/>
      <c r="C132" s="213"/>
      <c r="D132" s="213" t="str">
        <f ca="1">IF(ISERROR($Q132),"",OFFSET(K!$D$1,$Q132-1,0))</f>
        <v/>
      </c>
      <c r="E132" s="213" t="str">
        <f ca="1">IF(ISERROR($Q132),"",OFFSET(K!$C$1,$Q132-1,0))</f>
        <v/>
      </c>
      <c r="F132" s="213" t="str">
        <f t="shared" ca="1" si="1"/>
        <v/>
      </c>
      <c r="G132" s="198"/>
      <c r="H132" s="207"/>
      <c r="I132" s="207"/>
      <c r="J132" s="207"/>
      <c r="K132" s="207"/>
      <c r="L132" s="207"/>
      <c r="M132" s="207"/>
      <c r="N132" s="207"/>
      <c r="O132" s="199"/>
      <c r="P132" s="208"/>
      <c r="Q132" s="209" t="e">
        <f>IF(OR(C132="",C132=R$4,C132=S$4),NA(),MATCH($B132&amp;$C132,K!$E:$E,0))</f>
        <v>#N/A</v>
      </c>
    </row>
    <row r="133" spans="1:17" ht="20.25">
      <c r="A133" s="193"/>
      <c r="B133" s="213"/>
      <c r="C133" s="213"/>
      <c r="D133" s="213" t="str">
        <f ca="1">IF(ISERROR($Q133),"",OFFSET(K!$D$1,$Q133-1,0))</f>
        <v/>
      </c>
      <c r="E133" s="213" t="str">
        <f ca="1">IF(ISERROR($Q133),"",OFFSET(K!$C$1,$Q133-1,0))</f>
        <v/>
      </c>
      <c r="F133" s="213" t="str">
        <f t="shared" ref="F133:F196" ca="1" si="2">IF(ISERROR($Q133),"",OFFSET(S_E1,MATCH(B133&amp;D133,S_M,0)-1,0))</f>
        <v/>
      </c>
      <c r="G133" s="198"/>
      <c r="H133" s="207"/>
      <c r="I133" s="207"/>
      <c r="J133" s="207"/>
      <c r="K133" s="207"/>
      <c r="L133" s="207"/>
      <c r="M133" s="207"/>
      <c r="N133" s="207"/>
      <c r="O133" s="199"/>
      <c r="P133" s="208"/>
      <c r="Q133" s="209" t="e">
        <f>IF(OR(C133="",C133=R$4,C133=S$4),NA(),MATCH($B133&amp;$C133,K!$E:$E,0))</f>
        <v>#N/A</v>
      </c>
    </row>
    <row r="134" spans="1:17" ht="20.25">
      <c r="A134" s="193"/>
      <c r="B134" s="213"/>
      <c r="C134" s="213"/>
      <c r="D134" s="213" t="str">
        <f ca="1">IF(ISERROR($Q134),"",OFFSET(K!$D$1,$Q134-1,0))</f>
        <v/>
      </c>
      <c r="E134" s="213" t="str">
        <f ca="1">IF(ISERROR($Q134),"",OFFSET(K!$C$1,$Q134-1,0))</f>
        <v/>
      </c>
      <c r="F134" s="213" t="str">
        <f t="shared" ca="1" si="2"/>
        <v/>
      </c>
      <c r="G134" s="198"/>
      <c r="H134" s="207"/>
      <c r="I134" s="207"/>
      <c r="J134" s="207"/>
      <c r="K134" s="207"/>
      <c r="L134" s="207"/>
      <c r="M134" s="207"/>
      <c r="N134" s="207"/>
      <c r="O134" s="199"/>
      <c r="P134" s="208"/>
      <c r="Q134" s="209" t="e">
        <f>IF(OR(C134="",C134=R$4,C134=S$4),NA(),MATCH($B134&amp;$C134,K!$E:$E,0))</f>
        <v>#N/A</v>
      </c>
    </row>
    <row r="135" spans="1:17" ht="20.25">
      <c r="A135" s="193"/>
      <c r="B135" s="213"/>
      <c r="C135" s="213"/>
      <c r="D135" s="213" t="str">
        <f ca="1">IF(ISERROR($Q135),"",OFFSET(K!$D$1,$Q135-1,0))</f>
        <v/>
      </c>
      <c r="E135" s="213" t="str">
        <f ca="1">IF(ISERROR($Q135),"",OFFSET(K!$C$1,$Q135-1,0))</f>
        <v/>
      </c>
      <c r="F135" s="213" t="str">
        <f t="shared" ca="1" si="2"/>
        <v/>
      </c>
      <c r="G135" s="198"/>
      <c r="H135" s="207"/>
      <c r="I135" s="207"/>
      <c r="J135" s="207"/>
      <c r="K135" s="207"/>
      <c r="L135" s="207"/>
      <c r="M135" s="207"/>
      <c r="N135" s="207"/>
      <c r="O135" s="199"/>
      <c r="P135" s="208"/>
      <c r="Q135" s="209" t="e">
        <f>IF(OR(C135="",C135=R$4,C135=S$4),NA(),MATCH($B135&amp;$C135,K!$E:$E,0))</f>
        <v>#N/A</v>
      </c>
    </row>
    <row r="136" spans="1:17" ht="20.25">
      <c r="A136" s="193"/>
      <c r="B136" s="213"/>
      <c r="C136" s="213"/>
      <c r="D136" s="213" t="str">
        <f ca="1">IF(ISERROR($Q136),"",OFFSET(K!$D$1,$Q136-1,0))</f>
        <v/>
      </c>
      <c r="E136" s="213" t="str">
        <f ca="1">IF(ISERROR($Q136),"",OFFSET(K!$C$1,$Q136-1,0))</f>
        <v/>
      </c>
      <c r="F136" s="213" t="str">
        <f t="shared" ca="1" si="2"/>
        <v/>
      </c>
      <c r="G136" s="198"/>
      <c r="H136" s="207"/>
      <c r="I136" s="207"/>
      <c r="J136" s="207"/>
      <c r="K136" s="207"/>
      <c r="L136" s="207"/>
      <c r="M136" s="207"/>
      <c r="N136" s="207"/>
      <c r="O136" s="199"/>
      <c r="P136" s="208"/>
      <c r="Q136" s="209" t="e">
        <f>IF(OR(C136="",C136=R$4,C136=S$4),NA(),MATCH($B136&amp;$C136,K!$E:$E,0))</f>
        <v>#N/A</v>
      </c>
    </row>
    <row r="137" spans="1:17" ht="20.25">
      <c r="A137" s="193"/>
      <c r="B137" s="213"/>
      <c r="C137" s="213"/>
      <c r="D137" s="213" t="str">
        <f ca="1">IF(ISERROR($Q137),"",OFFSET(K!$D$1,$Q137-1,0))</f>
        <v/>
      </c>
      <c r="E137" s="213" t="str">
        <f ca="1">IF(ISERROR($Q137),"",OFFSET(K!$C$1,$Q137-1,0))</f>
        <v/>
      </c>
      <c r="F137" s="213" t="str">
        <f t="shared" ca="1" si="2"/>
        <v/>
      </c>
      <c r="G137" s="198"/>
      <c r="H137" s="207"/>
      <c r="I137" s="207"/>
      <c r="J137" s="207"/>
      <c r="K137" s="207"/>
      <c r="L137" s="207"/>
      <c r="M137" s="207"/>
      <c r="N137" s="207"/>
      <c r="O137" s="199"/>
      <c r="P137" s="208"/>
      <c r="Q137" s="209" t="e">
        <f>IF(OR(C137="",C137=R$4,C137=S$4),NA(),MATCH($B137&amp;$C137,K!$E:$E,0))</f>
        <v>#N/A</v>
      </c>
    </row>
    <row r="138" spans="1:17" ht="20.25">
      <c r="A138" s="193"/>
      <c r="B138" s="213"/>
      <c r="C138" s="213"/>
      <c r="D138" s="213" t="str">
        <f ca="1">IF(ISERROR($Q138),"",OFFSET(K!$D$1,$Q138-1,0))</f>
        <v/>
      </c>
      <c r="E138" s="213" t="str">
        <f ca="1">IF(ISERROR($Q138),"",OFFSET(K!$C$1,$Q138-1,0))</f>
        <v/>
      </c>
      <c r="F138" s="213" t="str">
        <f t="shared" ca="1" si="2"/>
        <v/>
      </c>
      <c r="G138" s="198"/>
      <c r="H138" s="207"/>
      <c r="I138" s="207"/>
      <c r="J138" s="207"/>
      <c r="K138" s="207"/>
      <c r="L138" s="207"/>
      <c r="M138" s="207"/>
      <c r="N138" s="207"/>
      <c r="O138" s="199"/>
      <c r="P138" s="208"/>
      <c r="Q138" s="209" t="e">
        <f>IF(OR(C138="",C138=R$4,C138=S$4),NA(),MATCH($B138&amp;$C138,K!$E:$E,0))</f>
        <v>#N/A</v>
      </c>
    </row>
    <row r="139" spans="1:17" ht="20.25">
      <c r="A139" s="193"/>
      <c r="B139" s="213"/>
      <c r="C139" s="213"/>
      <c r="D139" s="213" t="str">
        <f ca="1">IF(ISERROR($Q139),"",OFFSET(K!$D$1,$Q139-1,0))</f>
        <v/>
      </c>
      <c r="E139" s="213" t="str">
        <f ca="1">IF(ISERROR($Q139),"",OFFSET(K!$C$1,$Q139-1,0))</f>
        <v/>
      </c>
      <c r="F139" s="213" t="str">
        <f t="shared" ca="1" si="2"/>
        <v/>
      </c>
      <c r="G139" s="198"/>
      <c r="H139" s="207"/>
      <c r="I139" s="207"/>
      <c r="J139" s="207"/>
      <c r="K139" s="207"/>
      <c r="L139" s="207"/>
      <c r="M139" s="207"/>
      <c r="N139" s="207"/>
      <c r="O139" s="199"/>
      <c r="P139" s="208"/>
      <c r="Q139" s="209" t="e">
        <f>IF(OR(C139="",C139=R$4,C139=S$4),NA(),MATCH($B139&amp;$C139,K!$E:$E,0))</f>
        <v>#N/A</v>
      </c>
    </row>
    <row r="140" spans="1:17" ht="20.25">
      <c r="A140" s="193"/>
      <c r="B140" s="213"/>
      <c r="C140" s="213"/>
      <c r="D140" s="213" t="str">
        <f ca="1">IF(ISERROR($Q140),"",OFFSET(K!$D$1,$Q140-1,0))</f>
        <v/>
      </c>
      <c r="E140" s="213" t="str">
        <f ca="1">IF(ISERROR($Q140),"",OFFSET(K!$C$1,$Q140-1,0))</f>
        <v/>
      </c>
      <c r="F140" s="213" t="str">
        <f t="shared" ca="1" si="2"/>
        <v/>
      </c>
      <c r="G140" s="198"/>
      <c r="H140" s="207"/>
      <c r="I140" s="207"/>
      <c r="J140" s="207"/>
      <c r="K140" s="207"/>
      <c r="L140" s="207"/>
      <c r="M140" s="207"/>
      <c r="N140" s="207"/>
      <c r="O140" s="199"/>
      <c r="P140" s="208"/>
      <c r="Q140" s="209" t="e">
        <f>IF(OR(C140="",C140=R$4,C140=S$4),NA(),MATCH($B140&amp;$C140,K!$E:$E,0))</f>
        <v>#N/A</v>
      </c>
    </row>
    <row r="141" spans="1:17" ht="20.25">
      <c r="A141" s="193"/>
      <c r="B141" s="213"/>
      <c r="C141" s="213"/>
      <c r="D141" s="213" t="str">
        <f ca="1">IF(ISERROR($Q141),"",OFFSET(K!$D$1,$Q141-1,0))</f>
        <v/>
      </c>
      <c r="E141" s="213" t="str">
        <f ca="1">IF(ISERROR($Q141),"",OFFSET(K!$C$1,$Q141-1,0))</f>
        <v/>
      </c>
      <c r="F141" s="213" t="str">
        <f t="shared" ca="1" si="2"/>
        <v/>
      </c>
      <c r="G141" s="198"/>
      <c r="H141" s="207"/>
      <c r="I141" s="207"/>
      <c r="J141" s="207"/>
      <c r="K141" s="207"/>
      <c r="L141" s="207"/>
      <c r="M141" s="207"/>
      <c r="N141" s="207"/>
      <c r="O141" s="199"/>
      <c r="P141" s="208"/>
      <c r="Q141" s="209" t="e">
        <f>IF(OR(C141="",C141=R$4,C141=S$4),NA(),MATCH($B141&amp;$C141,K!$E:$E,0))</f>
        <v>#N/A</v>
      </c>
    </row>
    <row r="142" spans="1:17" ht="20.25">
      <c r="A142" s="193"/>
      <c r="B142" s="213"/>
      <c r="C142" s="213"/>
      <c r="D142" s="213" t="str">
        <f ca="1">IF(ISERROR($Q142),"",OFFSET(K!$D$1,$Q142-1,0))</f>
        <v/>
      </c>
      <c r="E142" s="213" t="str">
        <f ca="1">IF(ISERROR($Q142),"",OFFSET(K!$C$1,$Q142-1,0))</f>
        <v/>
      </c>
      <c r="F142" s="213" t="str">
        <f t="shared" ca="1" si="2"/>
        <v/>
      </c>
      <c r="G142" s="198"/>
      <c r="H142" s="207"/>
      <c r="I142" s="207"/>
      <c r="J142" s="207"/>
      <c r="K142" s="207"/>
      <c r="L142" s="207"/>
      <c r="M142" s="207"/>
      <c r="N142" s="207"/>
      <c r="O142" s="199"/>
      <c r="P142" s="208"/>
      <c r="Q142" s="209" t="e">
        <f>IF(OR(C142="",C142=R$4,C142=S$4),NA(),MATCH($B142&amp;$C142,K!$E:$E,0))</f>
        <v>#N/A</v>
      </c>
    </row>
    <row r="143" spans="1:17" ht="20.25">
      <c r="A143" s="193"/>
      <c r="B143" s="213"/>
      <c r="C143" s="213"/>
      <c r="D143" s="213" t="str">
        <f ca="1">IF(ISERROR($Q143),"",OFFSET(K!$D$1,$Q143-1,0))</f>
        <v/>
      </c>
      <c r="E143" s="213" t="str">
        <f ca="1">IF(ISERROR($Q143),"",OFFSET(K!$C$1,$Q143-1,0))</f>
        <v/>
      </c>
      <c r="F143" s="213" t="str">
        <f t="shared" ca="1" si="2"/>
        <v/>
      </c>
      <c r="G143" s="198"/>
      <c r="H143" s="207"/>
      <c r="I143" s="207"/>
      <c r="J143" s="207"/>
      <c r="K143" s="207"/>
      <c r="L143" s="207"/>
      <c r="M143" s="207"/>
      <c r="N143" s="207"/>
      <c r="O143" s="199"/>
      <c r="P143" s="208"/>
      <c r="Q143" s="209" t="e">
        <f>IF(OR(C143="",C143=R$4,C143=S$4),NA(),MATCH($B143&amp;$C143,K!$E:$E,0))</f>
        <v>#N/A</v>
      </c>
    </row>
    <row r="144" spans="1:17" ht="20.25">
      <c r="A144" s="193"/>
      <c r="B144" s="213"/>
      <c r="C144" s="213"/>
      <c r="D144" s="213" t="str">
        <f ca="1">IF(ISERROR($Q144),"",OFFSET(K!$D$1,$Q144-1,0))</f>
        <v/>
      </c>
      <c r="E144" s="213" t="str">
        <f ca="1">IF(ISERROR($Q144),"",OFFSET(K!$C$1,$Q144-1,0))</f>
        <v/>
      </c>
      <c r="F144" s="213" t="str">
        <f t="shared" ca="1" si="2"/>
        <v/>
      </c>
      <c r="G144" s="198"/>
      <c r="H144" s="207"/>
      <c r="I144" s="207"/>
      <c r="J144" s="207"/>
      <c r="K144" s="207"/>
      <c r="L144" s="207"/>
      <c r="M144" s="207"/>
      <c r="N144" s="207"/>
      <c r="O144" s="199"/>
      <c r="P144" s="208"/>
      <c r="Q144" s="209" t="e">
        <f>IF(OR(C144="",C144=R$4,C144=S$4),NA(),MATCH($B144&amp;$C144,K!$E:$E,0))</f>
        <v>#N/A</v>
      </c>
    </row>
    <row r="145" spans="1:17" ht="20.25">
      <c r="A145" s="193"/>
      <c r="B145" s="213"/>
      <c r="C145" s="213"/>
      <c r="D145" s="213" t="str">
        <f ca="1">IF(ISERROR($Q145),"",OFFSET(K!$D$1,$Q145-1,0))</f>
        <v/>
      </c>
      <c r="E145" s="213" t="str">
        <f ca="1">IF(ISERROR($Q145),"",OFFSET(K!$C$1,$Q145-1,0))</f>
        <v/>
      </c>
      <c r="F145" s="213" t="str">
        <f t="shared" ca="1" si="2"/>
        <v/>
      </c>
      <c r="G145" s="198"/>
      <c r="H145" s="207"/>
      <c r="I145" s="207"/>
      <c r="J145" s="207"/>
      <c r="K145" s="207"/>
      <c r="L145" s="207"/>
      <c r="M145" s="207"/>
      <c r="N145" s="207"/>
      <c r="O145" s="199"/>
      <c r="P145" s="208"/>
      <c r="Q145" s="209" t="e">
        <f>IF(OR(C145="",C145=R$4,C145=S$4),NA(),MATCH($B145&amp;$C145,K!$E:$E,0))</f>
        <v>#N/A</v>
      </c>
    </row>
    <row r="146" spans="1:17" ht="20.25">
      <c r="A146" s="193"/>
      <c r="B146" s="213"/>
      <c r="C146" s="213"/>
      <c r="D146" s="213" t="str">
        <f ca="1">IF(ISERROR($Q146),"",OFFSET(K!$D$1,$Q146-1,0))</f>
        <v/>
      </c>
      <c r="E146" s="213" t="str">
        <f ca="1">IF(ISERROR($Q146),"",OFFSET(K!$C$1,$Q146-1,0))</f>
        <v/>
      </c>
      <c r="F146" s="213" t="str">
        <f t="shared" ca="1" si="2"/>
        <v/>
      </c>
      <c r="G146" s="198"/>
      <c r="H146" s="207"/>
      <c r="I146" s="207"/>
      <c r="J146" s="207"/>
      <c r="K146" s="207"/>
      <c r="L146" s="207"/>
      <c r="M146" s="207"/>
      <c r="N146" s="207"/>
      <c r="O146" s="199"/>
      <c r="P146" s="208"/>
      <c r="Q146" s="209" t="e">
        <f>IF(OR(C146="",C146=R$4,C146=S$4),NA(),MATCH($B146&amp;$C146,K!$E:$E,0))</f>
        <v>#N/A</v>
      </c>
    </row>
    <row r="147" spans="1:17" ht="20.25">
      <c r="A147" s="193"/>
      <c r="B147" s="213"/>
      <c r="C147" s="213"/>
      <c r="D147" s="213" t="str">
        <f ca="1">IF(ISERROR($Q147),"",OFFSET(K!$D$1,$Q147-1,0))</f>
        <v/>
      </c>
      <c r="E147" s="213" t="str">
        <f ca="1">IF(ISERROR($Q147),"",OFFSET(K!$C$1,$Q147-1,0))</f>
        <v/>
      </c>
      <c r="F147" s="213" t="str">
        <f t="shared" ca="1" si="2"/>
        <v/>
      </c>
      <c r="G147" s="198"/>
      <c r="H147" s="207"/>
      <c r="I147" s="207"/>
      <c r="J147" s="207"/>
      <c r="K147" s="207"/>
      <c r="L147" s="207"/>
      <c r="M147" s="207"/>
      <c r="N147" s="207"/>
      <c r="O147" s="199"/>
      <c r="P147" s="208"/>
      <c r="Q147" s="209" t="e">
        <f>IF(OR(C147="",C147=R$4,C147=S$4),NA(),MATCH($B147&amp;$C147,K!$E:$E,0))</f>
        <v>#N/A</v>
      </c>
    </row>
    <row r="148" spans="1:17" ht="20.25">
      <c r="A148" s="193"/>
      <c r="B148" s="213"/>
      <c r="C148" s="213"/>
      <c r="D148" s="213" t="str">
        <f ca="1">IF(ISERROR($Q148),"",OFFSET(K!$D$1,$Q148-1,0))</f>
        <v/>
      </c>
      <c r="E148" s="213" t="str">
        <f ca="1">IF(ISERROR($Q148),"",OFFSET(K!$C$1,$Q148-1,0))</f>
        <v/>
      </c>
      <c r="F148" s="213" t="str">
        <f t="shared" ca="1" si="2"/>
        <v/>
      </c>
      <c r="G148" s="198"/>
      <c r="H148" s="207"/>
      <c r="I148" s="207"/>
      <c r="J148" s="207"/>
      <c r="K148" s="207"/>
      <c r="L148" s="207"/>
      <c r="M148" s="207"/>
      <c r="N148" s="207"/>
      <c r="O148" s="199"/>
      <c r="P148" s="208"/>
      <c r="Q148" s="209" t="e">
        <f>IF(OR(C148="",C148=R$4,C148=S$4),NA(),MATCH($B148&amp;$C148,K!$E:$E,0))</f>
        <v>#N/A</v>
      </c>
    </row>
    <row r="149" spans="1:17" ht="20.25">
      <c r="A149" s="193"/>
      <c r="B149" s="213"/>
      <c r="C149" s="213"/>
      <c r="D149" s="213" t="str">
        <f ca="1">IF(ISERROR($Q149),"",OFFSET(K!$D$1,$Q149-1,0))</f>
        <v/>
      </c>
      <c r="E149" s="213" t="str">
        <f ca="1">IF(ISERROR($Q149),"",OFFSET(K!$C$1,$Q149-1,0))</f>
        <v/>
      </c>
      <c r="F149" s="213" t="str">
        <f t="shared" ca="1" si="2"/>
        <v/>
      </c>
      <c r="G149" s="198"/>
      <c r="H149" s="207"/>
      <c r="I149" s="207"/>
      <c r="J149" s="207"/>
      <c r="K149" s="207"/>
      <c r="L149" s="207"/>
      <c r="M149" s="207"/>
      <c r="N149" s="207"/>
      <c r="O149" s="199"/>
      <c r="P149" s="208"/>
      <c r="Q149" s="209" t="e">
        <f>IF(OR(C149="",C149=R$4,C149=S$4),NA(),MATCH($B149&amp;$C149,K!$E:$E,0))</f>
        <v>#N/A</v>
      </c>
    </row>
    <row r="150" spans="1:17" ht="20.25">
      <c r="A150" s="193"/>
      <c r="B150" s="213"/>
      <c r="C150" s="213"/>
      <c r="D150" s="213" t="str">
        <f ca="1">IF(ISERROR($Q150),"",OFFSET(K!$D$1,$Q150-1,0))</f>
        <v/>
      </c>
      <c r="E150" s="213" t="str">
        <f ca="1">IF(ISERROR($Q150),"",OFFSET(K!$C$1,$Q150-1,0))</f>
        <v/>
      </c>
      <c r="F150" s="213" t="str">
        <f t="shared" ca="1" si="2"/>
        <v/>
      </c>
      <c r="G150" s="198"/>
      <c r="H150" s="207"/>
      <c r="I150" s="207"/>
      <c r="J150" s="207"/>
      <c r="K150" s="207"/>
      <c r="L150" s="207"/>
      <c r="M150" s="207"/>
      <c r="N150" s="207"/>
      <c r="O150" s="199"/>
      <c r="P150" s="208"/>
      <c r="Q150" s="209" t="e">
        <f>IF(OR(C150="",C150=R$4,C150=S$4),NA(),MATCH($B150&amp;$C150,K!$E:$E,0))</f>
        <v>#N/A</v>
      </c>
    </row>
    <row r="151" spans="1:17" ht="20.25">
      <c r="A151" s="193"/>
      <c r="B151" s="213"/>
      <c r="C151" s="213"/>
      <c r="D151" s="213" t="str">
        <f ca="1">IF(ISERROR($Q151),"",OFFSET(K!$D$1,$Q151-1,0))</f>
        <v/>
      </c>
      <c r="E151" s="213" t="str">
        <f ca="1">IF(ISERROR($Q151),"",OFFSET(K!$C$1,$Q151-1,0))</f>
        <v/>
      </c>
      <c r="F151" s="213" t="str">
        <f t="shared" ca="1" si="2"/>
        <v/>
      </c>
      <c r="G151" s="198"/>
      <c r="H151" s="207"/>
      <c r="I151" s="207"/>
      <c r="J151" s="207"/>
      <c r="K151" s="207"/>
      <c r="L151" s="207"/>
      <c r="M151" s="207"/>
      <c r="N151" s="207"/>
      <c r="O151" s="199"/>
      <c r="P151" s="208"/>
      <c r="Q151" s="209" t="e">
        <f>IF(OR(C151="",C151=R$4,C151=S$4),NA(),MATCH($B151&amp;$C151,K!$E:$E,0))</f>
        <v>#N/A</v>
      </c>
    </row>
    <row r="152" spans="1:17" ht="20.25">
      <c r="A152" s="193"/>
      <c r="B152" s="213"/>
      <c r="C152" s="213"/>
      <c r="D152" s="213" t="str">
        <f ca="1">IF(ISERROR($Q152),"",OFFSET(K!$D$1,$Q152-1,0))</f>
        <v/>
      </c>
      <c r="E152" s="213" t="str">
        <f ca="1">IF(ISERROR($Q152),"",OFFSET(K!$C$1,$Q152-1,0))</f>
        <v/>
      </c>
      <c r="F152" s="213" t="str">
        <f t="shared" ca="1" si="2"/>
        <v/>
      </c>
      <c r="G152" s="198"/>
      <c r="H152" s="207"/>
      <c r="I152" s="207"/>
      <c r="J152" s="207"/>
      <c r="K152" s="207"/>
      <c r="L152" s="207"/>
      <c r="M152" s="207"/>
      <c r="N152" s="207"/>
      <c r="O152" s="199"/>
      <c r="P152" s="208"/>
      <c r="Q152" s="209" t="e">
        <f>IF(OR(C152="",C152=R$4,C152=S$4),NA(),MATCH($B152&amp;$C152,K!$E:$E,0))</f>
        <v>#N/A</v>
      </c>
    </row>
    <row r="153" spans="1:17" ht="20.25">
      <c r="A153" s="193"/>
      <c r="B153" s="213"/>
      <c r="C153" s="213"/>
      <c r="D153" s="213" t="str">
        <f ca="1">IF(ISERROR($Q153),"",OFFSET(K!$D$1,$Q153-1,0))</f>
        <v/>
      </c>
      <c r="E153" s="213" t="str">
        <f ca="1">IF(ISERROR($Q153),"",OFFSET(K!$C$1,$Q153-1,0))</f>
        <v/>
      </c>
      <c r="F153" s="213" t="str">
        <f t="shared" ca="1" si="2"/>
        <v/>
      </c>
      <c r="G153" s="198"/>
      <c r="H153" s="207"/>
      <c r="I153" s="207"/>
      <c r="J153" s="207"/>
      <c r="K153" s="207"/>
      <c r="L153" s="207"/>
      <c r="M153" s="207"/>
      <c r="N153" s="207"/>
      <c r="O153" s="199"/>
      <c r="P153" s="208"/>
      <c r="Q153" s="209" t="e">
        <f>IF(OR(C153="",C153=R$4,C153=S$4),NA(),MATCH($B153&amp;$C153,K!$E:$E,0))</f>
        <v>#N/A</v>
      </c>
    </row>
    <row r="154" spans="1:17" ht="20.25">
      <c r="A154" s="193"/>
      <c r="B154" s="213"/>
      <c r="C154" s="213"/>
      <c r="D154" s="213" t="str">
        <f ca="1">IF(ISERROR($Q154),"",OFFSET(K!$D$1,$Q154-1,0))</f>
        <v/>
      </c>
      <c r="E154" s="213" t="str">
        <f ca="1">IF(ISERROR($Q154),"",OFFSET(K!$C$1,$Q154-1,0))</f>
        <v/>
      </c>
      <c r="F154" s="213" t="str">
        <f t="shared" ca="1" si="2"/>
        <v/>
      </c>
      <c r="G154" s="198"/>
      <c r="H154" s="207"/>
      <c r="I154" s="207"/>
      <c r="J154" s="207"/>
      <c r="K154" s="207"/>
      <c r="L154" s="207"/>
      <c r="M154" s="207"/>
      <c r="N154" s="207"/>
      <c r="O154" s="199"/>
      <c r="P154" s="208"/>
      <c r="Q154" s="209" t="e">
        <f>IF(OR(C154="",C154=R$4,C154=S$4),NA(),MATCH($B154&amp;$C154,K!$E:$E,0))</f>
        <v>#N/A</v>
      </c>
    </row>
    <row r="155" spans="1:17" ht="20.25">
      <c r="A155" s="193"/>
      <c r="B155" s="213"/>
      <c r="C155" s="213"/>
      <c r="D155" s="213" t="str">
        <f ca="1">IF(ISERROR($Q155),"",OFFSET(K!$D$1,$Q155-1,0))</f>
        <v/>
      </c>
      <c r="E155" s="213" t="str">
        <f ca="1">IF(ISERROR($Q155),"",OFFSET(K!$C$1,$Q155-1,0))</f>
        <v/>
      </c>
      <c r="F155" s="213" t="str">
        <f t="shared" ca="1" si="2"/>
        <v/>
      </c>
      <c r="G155" s="198"/>
      <c r="H155" s="207"/>
      <c r="I155" s="207"/>
      <c r="J155" s="207"/>
      <c r="K155" s="207"/>
      <c r="L155" s="207"/>
      <c r="M155" s="207"/>
      <c r="N155" s="207"/>
      <c r="O155" s="199"/>
      <c r="P155" s="208"/>
      <c r="Q155" s="209" t="e">
        <f>IF(OR(C155="",C155=R$4,C155=S$4),NA(),MATCH($B155&amp;$C155,K!$E:$E,0))</f>
        <v>#N/A</v>
      </c>
    </row>
    <row r="156" spans="1:17" ht="20.25">
      <c r="A156" s="193"/>
      <c r="B156" s="213"/>
      <c r="C156" s="213"/>
      <c r="D156" s="213" t="str">
        <f ca="1">IF(ISERROR($Q156),"",OFFSET(K!$D$1,$Q156-1,0))</f>
        <v/>
      </c>
      <c r="E156" s="213" t="str">
        <f ca="1">IF(ISERROR($Q156),"",OFFSET(K!$C$1,$Q156-1,0))</f>
        <v/>
      </c>
      <c r="F156" s="213" t="str">
        <f t="shared" ca="1" si="2"/>
        <v/>
      </c>
      <c r="G156" s="198"/>
      <c r="H156" s="207"/>
      <c r="I156" s="207"/>
      <c r="J156" s="207"/>
      <c r="K156" s="207"/>
      <c r="L156" s="207"/>
      <c r="M156" s="207"/>
      <c r="N156" s="207"/>
      <c r="O156" s="199"/>
      <c r="P156" s="208"/>
      <c r="Q156" s="209" t="e">
        <f>IF(OR(C156="",C156=R$4,C156=S$4),NA(),MATCH($B156&amp;$C156,K!$E:$E,0))</f>
        <v>#N/A</v>
      </c>
    </row>
    <row r="157" spans="1:17" ht="20.25">
      <c r="A157" s="193"/>
      <c r="B157" s="213"/>
      <c r="C157" s="213"/>
      <c r="D157" s="213" t="str">
        <f ca="1">IF(ISERROR($Q157),"",OFFSET(K!$D$1,$Q157-1,0))</f>
        <v/>
      </c>
      <c r="E157" s="213" t="str">
        <f ca="1">IF(ISERROR($Q157),"",OFFSET(K!$C$1,$Q157-1,0))</f>
        <v/>
      </c>
      <c r="F157" s="213" t="str">
        <f t="shared" ca="1" si="2"/>
        <v/>
      </c>
      <c r="G157" s="198"/>
      <c r="H157" s="207"/>
      <c r="I157" s="207"/>
      <c r="J157" s="207"/>
      <c r="K157" s="207"/>
      <c r="L157" s="207"/>
      <c r="M157" s="207"/>
      <c r="N157" s="207"/>
      <c r="O157" s="199"/>
      <c r="P157" s="208"/>
      <c r="Q157" s="209" t="e">
        <f>IF(OR(C157="",C157=R$4,C157=S$4),NA(),MATCH($B157&amp;$C157,K!$E:$E,0))</f>
        <v>#N/A</v>
      </c>
    </row>
    <row r="158" spans="1:17" ht="20.25">
      <c r="A158" s="193"/>
      <c r="B158" s="213"/>
      <c r="C158" s="213"/>
      <c r="D158" s="213" t="str">
        <f ca="1">IF(ISERROR($Q158),"",OFFSET(K!$D$1,$Q158-1,0))</f>
        <v/>
      </c>
      <c r="E158" s="213" t="str">
        <f ca="1">IF(ISERROR($Q158),"",OFFSET(K!$C$1,$Q158-1,0))</f>
        <v/>
      </c>
      <c r="F158" s="213" t="str">
        <f t="shared" ca="1" si="2"/>
        <v/>
      </c>
      <c r="G158" s="198"/>
      <c r="H158" s="207"/>
      <c r="I158" s="207"/>
      <c r="J158" s="207"/>
      <c r="K158" s="207"/>
      <c r="L158" s="207"/>
      <c r="M158" s="207"/>
      <c r="N158" s="207"/>
      <c r="O158" s="199"/>
      <c r="P158" s="208"/>
      <c r="Q158" s="209" t="e">
        <f>IF(OR(C158="",C158=R$4,C158=S$4),NA(),MATCH($B158&amp;$C158,K!$E:$E,0))</f>
        <v>#N/A</v>
      </c>
    </row>
    <row r="159" spans="1:17" ht="20.25">
      <c r="A159" s="193"/>
      <c r="B159" s="213"/>
      <c r="C159" s="213"/>
      <c r="D159" s="213" t="str">
        <f ca="1">IF(ISERROR($Q159),"",OFFSET(K!$D$1,$Q159-1,0))</f>
        <v/>
      </c>
      <c r="E159" s="213" t="str">
        <f ca="1">IF(ISERROR($Q159),"",OFFSET(K!$C$1,$Q159-1,0))</f>
        <v/>
      </c>
      <c r="F159" s="213" t="str">
        <f t="shared" ca="1" si="2"/>
        <v/>
      </c>
      <c r="G159" s="198"/>
      <c r="H159" s="207"/>
      <c r="I159" s="207"/>
      <c r="J159" s="207"/>
      <c r="K159" s="207"/>
      <c r="L159" s="207"/>
      <c r="M159" s="207"/>
      <c r="N159" s="207"/>
      <c r="O159" s="199"/>
      <c r="P159" s="208"/>
      <c r="Q159" s="209" t="e">
        <f>IF(OR(C159="",C159=R$4,C159=S$4),NA(),MATCH($B159&amp;$C159,K!$E:$E,0))</f>
        <v>#N/A</v>
      </c>
    </row>
    <row r="160" spans="1:17" ht="20.25">
      <c r="A160" s="193"/>
      <c r="B160" s="213"/>
      <c r="C160" s="213"/>
      <c r="D160" s="213" t="str">
        <f ca="1">IF(ISERROR($Q160),"",OFFSET(K!$D$1,$Q160-1,0))</f>
        <v/>
      </c>
      <c r="E160" s="213" t="str">
        <f ca="1">IF(ISERROR($Q160),"",OFFSET(K!$C$1,$Q160-1,0))</f>
        <v/>
      </c>
      <c r="F160" s="213" t="str">
        <f t="shared" ca="1" si="2"/>
        <v/>
      </c>
      <c r="G160" s="198"/>
      <c r="H160" s="207"/>
      <c r="I160" s="207"/>
      <c r="J160" s="207"/>
      <c r="K160" s="207"/>
      <c r="L160" s="207"/>
      <c r="M160" s="207"/>
      <c r="N160" s="207"/>
      <c r="O160" s="199"/>
      <c r="P160" s="208"/>
      <c r="Q160" s="209" t="e">
        <f>IF(OR(C160="",C160=R$4,C160=S$4),NA(),MATCH($B160&amp;$C160,K!$E:$E,0))</f>
        <v>#N/A</v>
      </c>
    </row>
    <row r="161" spans="1:17" ht="20.25">
      <c r="A161" s="193"/>
      <c r="B161" s="213"/>
      <c r="C161" s="213"/>
      <c r="D161" s="213" t="str">
        <f ca="1">IF(ISERROR($Q161),"",OFFSET(K!$D$1,$Q161-1,0))</f>
        <v/>
      </c>
      <c r="E161" s="213" t="str">
        <f ca="1">IF(ISERROR($Q161),"",OFFSET(K!$C$1,$Q161-1,0))</f>
        <v/>
      </c>
      <c r="F161" s="213" t="str">
        <f t="shared" ca="1" si="2"/>
        <v/>
      </c>
      <c r="G161" s="198"/>
      <c r="H161" s="207"/>
      <c r="I161" s="207"/>
      <c r="J161" s="207"/>
      <c r="K161" s="207"/>
      <c r="L161" s="207"/>
      <c r="M161" s="207"/>
      <c r="N161" s="207"/>
      <c r="O161" s="199"/>
      <c r="P161" s="208"/>
      <c r="Q161" s="209" t="e">
        <f>IF(OR(C161="",C161=R$4,C161=S$4),NA(),MATCH($B161&amp;$C161,K!$E:$E,0))</f>
        <v>#N/A</v>
      </c>
    </row>
    <row r="162" spans="1:17" ht="20.25">
      <c r="A162" s="193"/>
      <c r="B162" s="213"/>
      <c r="C162" s="213"/>
      <c r="D162" s="213" t="str">
        <f ca="1">IF(ISERROR($Q162),"",OFFSET(K!$D$1,$Q162-1,0))</f>
        <v/>
      </c>
      <c r="E162" s="213" t="str">
        <f ca="1">IF(ISERROR($Q162),"",OFFSET(K!$C$1,$Q162-1,0))</f>
        <v/>
      </c>
      <c r="F162" s="213" t="str">
        <f t="shared" ca="1" si="2"/>
        <v/>
      </c>
      <c r="G162" s="198"/>
      <c r="H162" s="207"/>
      <c r="I162" s="207"/>
      <c r="J162" s="207"/>
      <c r="K162" s="207"/>
      <c r="L162" s="207"/>
      <c r="M162" s="207"/>
      <c r="N162" s="207"/>
      <c r="O162" s="199"/>
      <c r="P162" s="208"/>
      <c r="Q162" s="209" t="e">
        <f>IF(OR(C162="",C162=R$4,C162=S$4),NA(),MATCH($B162&amp;$C162,K!$E:$E,0))</f>
        <v>#N/A</v>
      </c>
    </row>
    <row r="163" spans="1:17" ht="20.25">
      <c r="A163" s="193"/>
      <c r="B163" s="213"/>
      <c r="C163" s="213"/>
      <c r="D163" s="213" t="str">
        <f ca="1">IF(ISERROR($Q163),"",OFFSET(K!$D$1,$Q163-1,0))</f>
        <v/>
      </c>
      <c r="E163" s="213" t="str">
        <f ca="1">IF(ISERROR($Q163),"",OFFSET(K!$C$1,$Q163-1,0))</f>
        <v/>
      </c>
      <c r="F163" s="213" t="str">
        <f t="shared" ca="1" si="2"/>
        <v/>
      </c>
      <c r="G163" s="198"/>
      <c r="H163" s="207"/>
      <c r="I163" s="207"/>
      <c r="J163" s="207"/>
      <c r="K163" s="207"/>
      <c r="L163" s="207"/>
      <c r="M163" s="207"/>
      <c r="N163" s="207"/>
      <c r="O163" s="199"/>
      <c r="P163" s="208"/>
      <c r="Q163" s="209" t="e">
        <f>IF(OR(C163="",C163=R$4,C163=S$4),NA(),MATCH($B163&amp;$C163,K!$E:$E,0))</f>
        <v>#N/A</v>
      </c>
    </row>
    <row r="164" spans="1:17" ht="20.25">
      <c r="A164" s="193"/>
      <c r="B164" s="213"/>
      <c r="C164" s="213"/>
      <c r="D164" s="213" t="str">
        <f ca="1">IF(ISERROR($Q164),"",OFFSET(K!$D$1,$Q164-1,0))</f>
        <v/>
      </c>
      <c r="E164" s="213" t="str">
        <f ca="1">IF(ISERROR($Q164),"",OFFSET(K!$C$1,$Q164-1,0))</f>
        <v/>
      </c>
      <c r="F164" s="213" t="str">
        <f t="shared" ca="1" si="2"/>
        <v/>
      </c>
      <c r="G164" s="198"/>
      <c r="H164" s="207"/>
      <c r="I164" s="207"/>
      <c r="J164" s="207"/>
      <c r="K164" s="207"/>
      <c r="L164" s="207"/>
      <c r="M164" s="207"/>
      <c r="N164" s="207"/>
      <c r="O164" s="199"/>
      <c r="P164" s="208"/>
      <c r="Q164" s="209" t="e">
        <f>IF(OR(C164="",C164=R$4,C164=S$4),NA(),MATCH($B164&amp;$C164,K!$E:$E,0))</f>
        <v>#N/A</v>
      </c>
    </row>
    <row r="165" spans="1:17" ht="20.25">
      <c r="A165" s="193"/>
      <c r="B165" s="213"/>
      <c r="C165" s="213"/>
      <c r="D165" s="213" t="str">
        <f ca="1">IF(ISERROR($Q165),"",OFFSET(K!$D$1,$Q165-1,0))</f>
        <v/>
      </c>
      <c r="E165" s="213" t="str">
        <f ca="1">IF(ISERROR($Q165),"",OFFSET(K!$C$1,$Q165-1,0))</f>
        <v/>
      </c>
      <c r="F165" s="213" t="str">
        <f t="shared" ca="1" si="2"/>
        <v/>
      </c>
      <c r="G165" s="198"/>
      <c r="H165" s="207"/>
      <c r="I165" s="207"/>
      <c r="J165" s="207"/>
      <c r="K165" s="207"/>
      <c r="L165" s="207"/>
      <c r="M165" s="207"/>
      <c r="N165" s="207"/>
      <c r="O165" s="199"/>
      <c r="P165" s="208"/>
      <c r="Q165" s="209" t="e">
        <f>IF(OR(C165="",C165=R$4,C165=S$4),NA(),MATCH($B165&amp;$C165,K!$E:$E,0))</f>
        <v>#N/A</v>
      </c>
    </row>
    <row r="166" spans="1:17" ht="20.25">
      <c r="A166" s="193"/>
      <c r="B166" s="213"/>
      <c r="C166" s="213"/>
      <c r="D166" s="213" t="str">
        <f ca="1">IF(ISERROR($Q166),"",OFFSET(K!$D$1,$Q166-1,0))</f>
        <v/>
      </c>
      <c r="E166" s="213" t="str">
        <f ca="1">IF(ISERROR($Q166),"",OFFSET(K!$C$1,$Q166-1,0))</f>
        <v/>
      </c>
      <c r="F166" s="213" t="str">
        <f t="shared" ca="1" si="2"/>
        <v/>
      </c>
      <c r="G166" s="198"/>
      <c r="H166" s="207"/>
      <c r="I166" s="207"/>
      <c r="J166" s="207"/>
      <c r="K166" s="207"/>
      <c r="L166" s="207"/>
      <c r="M166" s="207"/>
      <c r="N166" s="207"/>
      <c r="O166" s="199"/>
      <c r="P166" s="208"/>
      <c r="Q166" s="209" t="e">
        <f>IF(OR(C166="",C166=R$4,C166=S$4),NA(),MATCH($B166&amp;$C166,K!$E:$E,0))</f>
        <v>#N/A</v>
      </c>
    </row>
    <row r="167" spans="1:17" ht="20.25">
      <c r="A167" s="193"/>
      <c r="B167" s="213"/>
      <c r="C167" s="213"/>
      <c r="D167" s="213" t="str">
        <f ca="1">IF(ISERROR($Q167),"",OFFSET(K!$D$1,$Q167-1,0))</f>
        <v/>
      </c>
      <c r="E167" s="213" t="str">
        <f ca="1">IF(ISERROR($Q167),"",OFFSET(K!$C$1,$Q167-1,0))</f>
        <v/>
      </c>
      <c r="F167" s="213" t="str">
        <f t="shared" ca="1" si="2"/>
        <v/>
      </c>
      <c r="G167" s="198"/>
      <c r="H167" s="207"/>
      <c r="I167" s="207"/>
      <c r="J167" s="207"/>
      <c r="K167" s="207"/>
      <c r="L167" s="207"/>
      <c r="M167" s="207"/>
      <c r="N167" s="207"/>
      <c r="O167" s="199"/>
      <c r="P167" s="208"/>
      <c r="Q167" s="209" t="e">
        <f>IF(OR(C167="",C167=R$4,C167=S$4),NA(),MATCH($B167&amp;$C167,K!$E:$E,0))</f>
        <v>#N/A</v>
      </c>
    </row>
    <row r="168" spans="1:17" ht="20.25">
      <c r="A168" s="193"/>
      <c r="B168" s="213"/>
      <c r="C168" s="213"/>
      <c r="D168" s="213" t="str">
        <f ca="1">IF(ISERROR($Q168),"",OFFSET(K!$D$1,$Q168-1,0))</f>
        <v/>
      </c>
      <c r="E168" s="213" t="str">
        <f ca="1">IF(ISERROR($Q168),"",OFFSET(K!$C$1,$Q168-1,0))</f>
        <v/>
      </c>
      <c r="F168" s="213" t="str">
        <f t="shared" ca="1" si="2"/>
        <v/>
      </c>
      <c r="G168" s="198"/>
      <c r="H168" s="207"/>
      <c r="I168" s="207"/>
      <c r="J168" s="207"/>
      <c r="K168" s="207"/>
      <c r="L168" s="207"/>
      <c r="M168" s="207"/>
      <c r="N168" s="207"/>
      <c r="O168" s="199"/>
      <c r="P168" s="208"/>
      <c r="Q168" s="209" t="e">
        <f>IF(OR(C168="",C168=R$4,C168=S$4),NA(),MATCH($B168&amp;$C168,K!$E:$E,0))</f>
        <v>#N/A</v>
      </c>
    </row>
    <row r="169" spans="1:17" ht="20.25">
      <c r="A169" s="193"/>
      <c r="B169" s="213"/>
      <c r="C169" s="213"/>
      <c r="D169" s="213" t="str">
        <f ca="1">IF(ISERROR($Q169),"",OFFSET(K!$D$1,$Q169-1,0))</f>
        <v/>
      </c>
      <c r="E169" s="213" t="str">
        <f ca="1">IF(ISERROR($Q169),"",OFFSET(K!$C$1,$Q169-1,0))</f>
        <v/>
      </c>
      <c r="F169" s="213" t="str">
        <f t="shared" ca="1" si="2"/>
        <v/>
      </c>
      <c r="G169" s="198"/>
      <c r="H169" s="207"/>
      <c r="I169" s="207"/>
      <c r="J169" s="207"/>
      <c r="K169" s="207"/>
      <c r="L169" s="207"/>
      <c r="M169" s="207"/>
      <c r="N169" s="207"/>
      <c r="O169" s="199"/>
      <c r="P169" s="208"/>
      <c r="Q169" s="209" t="e">
        <f>IF(OR(C169="",C169=R$4,C169=S$4),NA(),MATCH($B169&amp;$C169,K!$E:$E,0))</f>
        <v>#N/A</v>
      </c>
    </row>
    <row r="170" spans="1:17" ht="20.25">
      <c r="A170" s="193"/>
      <c r="B170" s="213"/>
      <c r="C170" s="213"/>
      <c r="D170" s="213" t="str">
        <f ca="1">IF(ISERROR($Q170),"",OFFSET(K!$D$1,$Q170-1,0))</f>
        <v/>
      </c>
      <c r="E170" s="213" t="str">
        <f ca="1">IF(ISERROR($Q170),"",OFFSET(K!$C$1,$Q170-1,0))</f>
        <v/>
      </c>
      <c r="F170" s="213" t="str">
        <f t="shared" ca="1" si="2"/>
        <v/>
      </c>
      <c r="G170" s="198"/>
      <c r="H170" s="207"/>
      <c r="I170" s="207"/>
      <c r="J170" s="207"/>
      <c r="K170" s="207"/>
      <c r="L170" s="207"/>
      <c r="M170" s="207"/>
      <c r="N170" s="207"/>
      <c r="O170" s="199"/>
      <c r="P170" s="208"/>
      <c r="Q170" s="209" t="e">
        <f>IF(OR(C170="",C170=R$4,C170=S$4),NA(),MATCH($B170&amp;$C170,K!$E:$E,0))</f>
        <v>#N/A</v>
      </c>
    </row>
    <row r="171" spans="1:17" ht="20.25">
      <c r="A171" s="193"/>
      <c r="B171" s="213"/>
      <c r="C171" s="213"/>
      <c r="D171" s="213" t="str">
        <f ca="1">IF(ISERROR($Q171),"",OFFSET(K!$D$1,$Q171-1,0))</f>
        <v/>
      </c>
      <c r="E171" s="213" t="str">
        <f ca="1">IF(ISERROR($Q171),"",OFFSET(K!$C$1,$Q171-1,0))</f>
        <v/>
      </c>
      <c r="F171" s="213" t="str">
        <f t="shared" ca="1" si="2"/>
        <v/>
      </c>
      <c r="G171" s="198"/>
      <c r="H171" s="207"/>
      <c r="I171" s="207"/>
      <c r="J171" s="207"/>
      <c r="K171" s="207"/>
      <c r="L171" s="207"/>
      <c r="M171" s="207"/>
      <c r="N171" s="207"/>
      <c r="O171" s="199"/>
      <c r="P171" s="208"/>
      <c r="Q171" s="209" t="e">
        <f>IF(OR(C171="",C171=R$4,C171=S$4),NA(),MATCH($B171&amp;$C171,K!$E:$E,0))</f>
        <v>#N/A</v>
      </c>
    </row>
    <row r="172" spans="1:17" ht="20.25">
      <c r="A172" s="193"/>
      <c r="B172" s="213"/>
      <c r="C172" s="213"/>
      <c r="D172" s="213" t="str">
        <f ca="1">IF(ISERROR($Q172),"",OFFSET(K!$D$1,$Q172-1,0))</f>
        <v/>
      </c>
      <c r="E172" s="213" t="str">
        <f ca="1">IF(ISERROR($Q172),"",OFFSET(K!$C$1,$Q172-1,0))</f>
        <v/>
      </c>
      <c r="F172" s="213" t="str">
        <f t="shared" ca="1" si="2"/>
        <v/>
      </c>
      <c r="G172" s="198"/>
      <c r="H172" s="207"/>
      <c r="I172" s="207"/>
      <c r="J172" s="207"/>
      <c r="K172" s="207"/>
      <c r="L172" s="207"/>
      <c r="M172" s="207"/>
      <c r="N172" s="207"/>
      <c r="O172" s="199"/>
      <c r="P172" s="208"/>
      <c r="Q172" s="209" t="e">
        <f>IF(OR(C172="",C172=R$4,C172=S$4),NA(),MATCH($B172&amp;$C172,K!$E:$E,0))</f>
        <v>#N/A</v>
      </c>
    </row>
    <row r="173" spans="1:17" ht="20.25">
      <c r="A173" s="193"/>
      <c r="B173" s="213"/>
      <c r="C173" s="213"/>
      <c r="D173" s="213" t="str">
        <f ca="1">IF(ISERROR($Q173),"",OFFSET(K!$D$1,$Q173-1,0))</f>
        <v/>
      </c>
      <c r="E173" s="213" t="str">
        <f ca="1">IF(ISERROR($Q173),"",OFFSET(K!$C$1,$Q173-1,0))</f>
        <v/>
      </c>
      <c r="F173" s="213" t="str">
        <f t="shared" ca="1" si="2"/>
        <v/>
      </c>
      <c r="G173" s="198"/>
      <c r="H173" s="207"/>
      <c r="I173" s="207"/>
      <c r="J173" s="207"/>
      <c r="K173" s="207"/>
      <c r="L173" s="207"/>
      <c r="M173" s="207"/>
      <c r="N173" s="207"/>
      <c r="O173" s="199"/>
      <c r="P173" s="208"/>
      <c r="Q173" s="209" t="e">
        <f>IF(OR(C173="",C173=R$4,C173=S$4),NA(),MATCH($B173&amp;$C173,K!$E:$E,0))</f>
        <v>#N/A</v>
      </c>
    </row>
    <row r="174" spans="1:17" ht="20.25">
      <c r="A174" s="193"/>
      <c r="B174" s="213"/>
      <c r="C174" s="213"/>
      <c r="D174" s="213" t="str">
        <f ca="1">IF(ISERROR($Q174),"",OFFSET(K!$D$1,$Q174-1,0))</f>
        <v/>
      </c>
      <c r="E174" s="213" t="str">
        <f ca="1">IF(ISERROR($Q174),"",OFFSET(K!$C$1,$Q174-1,0))</f>
        <v/>
      </c>
      <c r="F174" s="213" t="str">
        <f t="shared" ca="1" si="2"/>
        <v/>
      </c>
      <c r="G174" s="198"/>
      <c r="H174" s="207"/>
      <c r="I174" s="207"/>
      <c r="J174" s="207"/>
      <c r="K174" s="207"/>
      <c r="L174" s="207"/>
      <c r="M174" s="207"/>
      <c r="N174" s="207"/>
      <c r="O174" s="199"/>
      <c r="P174" s="208"/>
      <c r="Q174" s="209" t="e">
        <f>IF(OR(C174="",C174=R$4,C174=S$4),NA(),MATCH($B174&amp;$C174,K!$E:$E,0))</f>
        <v>#N/A</v>
      </c>
    </row>
    <row r="175" spans="1:17" ht="20.25">
      <c r="A175" s="193"/>
      <c r="B175" s="213"/>
      <c r="C175" s="213"/>
      <c r="D175" s="213" t="str">
        <f ca="1">IF(ISERROR($Q175),"",OFFSET(K!$D$1,$Q175-1,0))</f>
        <v/>
      </c>
      <c r="E175" s="213" t="str">
        <f ca="1">IF(ISERROR($Q175),"",OFFSET(K!$C$1,$Q175-1,0))</f>
        <v/>
      </c>
      <c r="F175" s="213" t="str">
        <f t="shared" ca="1" si="2"/>
        <v/>
      </c>
      <c r="G175" s="198"/>
      <c r="H175" s="207"/>
      <c r="I175" s="207"/>
      <c r="J175" s="207"/>
      <c r="K175" s="207"/>
      <c r="L175" s="207"/>
      <c r="M175" s="207"/>
      <c r="N175" s="207"/>
      <c r="O175" s="199"/>
      <c r="P175" s="208"/>
      <c r="Q175" s="209" t="e">
        <f>IF(OR(C175="",C175=R$4,C175=S$4),NA(),MATCH($B175&amp;$C175,K!$E:$E,0))</f>
        <v>#N/A</v>
      </c>
    </row>
    <row r="176" spans="1:17" ht="20.25">
      <c r="A176" s="193"/>
      <c r="B176" s="213"/>
      <c r="C176" s="213"/>
      <c r="D176" s="213" t="str">
        <f ca="1">IF(ISERROR($Q176),"",OFFSET(K!$D$1,$Q176-1,0))</f>
        <v/>
      </c>
      <c r="E176" s="213" t="str">
        <f ca="1">IF(ISERROR($Q176),"",OFFSET(K!$C$1,$Q176-1,0))</f>
        <v/>
      </c>
      <c r="F176" s="213" t="str">
        <f t="shared" ca="1" si="2"/>
        <v/>
      </c>
      <c r="G176" s="198"/>
      <c r="H176" s="207"/>
      <c r="I176" s="207"/>
      <c r="J176" s="207"/>
      <c r="K176" s="207"/>
      <c r="L176" s="207"/>
      <c r="M176" s="207"/>
      <c r="N176" s="207"/>
      <c r="O176" s="199"/>
      <c r="P176" s="208"/>
      <c r="Q176" s="209" t="e">
        <f>IF(OR(C176="",C176=R$4,C176=S$4),NA(),MATCH($B176&amp;$C176,K!$E:$E,0))</f>
        <v>#N/A</v>
      </c>
    </row>
    <row r="177" spans="1:17" ht="20.25">
      <c r="A177" s="193"/>
      <c r="B177" s="213"/>
      <c r="C177" s="213"/>
      <c r="D177" s="213" t="str">
        <f ca="1">IF(ISERROR($Q177),"",OFFSET(K!$D$1,$Q177-1,0))</f>
        <v/>
      </c>
      <c r="E177" s="213" t="str">
        <f ca="1">IF(ISERROR($Q177),"",OFFSET(K!$C$1,$Q177-1,0))</f>
        <v/>
      </c>
      <c r="F177" s="213" t="str">
        <f t="shared" ca="1" si="2"/>
        <v/>
      </c>
      <c r="G177" s="198"/>
      <c r="H177" s="207"/>
      <c r="I177" s="207"/>
      <c r="J177" s="207"/>
      <c r="K177" s="207"/>
      <c r="L177" s="207"/>
      <c r="M177" s="207"/>
      <c r="N177" s="207"/>
      <c r="O177" s="199"/>
      <c r="P177" s="208"/>
      <c r="Q177" s="209" t="e">
        <f>IF(OR(C177="",C177=R$4,C177=S$4),NA(),MATCH($B177&amp;$C177,K!$E:$E,0))</f>
        <v>#N/A</v>
      </c>
    </row>
    <row r="178" spans="1:17" ht="20.25">
      <c r="A178" s="193"/>
      <c r="B178" s="213"/>
      <c r="C178" s="213"/>
      <c r="D178" s="213" t="str">
        <f ca="1">IF(ISERROR($Q178),"",OFFSET(K!$D$1,$Q178-1,0))</f>
        <v/>
      </c>
      <c r="E178" s="213" t="str">
        <f ca="1">IF(ISERROR($Q178),"",OFFSET(K!$C$1,$Q178-1,0))</f>
        <v/>
      </c>
      <c r="F178" s="213" t="str">
        <f t="shared" ca="1" si="2"/>
        <v/>
      </c>
      <c r="G178" s="198"/>
      <c r="H178" s="207"/>
      <c r="I178" s="207"/>
      <c r="J178" s="207"/>
      <c r="K178" s="207"/>
      <c r="L178" s="207"/>
      <c r="M178" s="207"/>
      <c r="N178" s="207"/>
      <c r="O178" s="199"/>
      <c r="P178" s="208"/>
      <c r="Q178" s="209" t="e">
        <f>IF(OR(C178="",C178=R$4,C178=S$4),NA(),MATCH($B178&amp;$C178,K!$E:$E,0))</f>
        <v>#N/A</v>
      </c>
    </row>
    <row r="179" spans="1:17" ht="20.25">
      <c r="A179" s="193"/>
      <c r="B179" s="213"/>
      <c r="C179" s="213"/>
      <c r="D179" s="213" t="str">
        <f ca="1">IF(ISERROR($Q179),"",OFFSET(K!$D$1,$Q179-1,0))</f>
        <v/>
      </c>
      <c r="E179" s="213" t="str">
        <f ca="1">IF(ISERROR($Q179),"",OFFSET(K!$C$1,$Q179-1,0))</f>
        <v/>
      </c>
      <c r="F179" s="213" t="str">
        <f t="shared" ca="1" si="2"/>
        <v/>
      </c>
      <c r="G179" s="198"/>
      <c r="H179" s="207"/>
      <c r="I179" s="207"/>
      <c r="J179" s="207"/>
      <c r="K179" s="207"/>
      <c r="L179" s="207"/>
      <c r="M179" s="207"/>
      <c r="N179" s="207"/>
      <c r="O179" s="199"/>
      <c r="P179" s="208"/>
      <c r="Q179" s="209" t="e">
        <f>IF(OR(C179="",C179=R$4,C179=S$4),NA(),MATCH($B179&amp;$C179,K!$E:$E,0))</f>
        <v>#N/A</v>
      </c>
    </row>
    <row r="180" spans="1:17" ht="20.25">
      <c r="A180" s="193"/>
      <c r="B180" s="213"/>
      <c r="C180" s="213"/>
      <c r="D180" s="213" t="str">
        <f ca="1">IF(ISERROR($Q180),"",OFFSET(K!$D$1,$Q180-1,0))</f>
        <v/>
      </c>
      <c r="E180" s="213" t="str">
        <f ca="1">IF(ISERROR($Q180),"",OFFSET(K!$C$1,$Q180-1,0))</f>
        <v/>
      </c>
      <c r="F180" s="213" t="str">
        <f t="shared" ca="1" si="2"/>
        <v/>
      </c>
      <c r="G180" s="198"/>
      <c r="H180" s="207"/>
      <c r="I180" s="207"/>
      <c r="J180" s="207"/>
      <c r="K180" s="207"/>
      <c r="L180" s="207"/>
      <c r="M180" s="207"/>
      <c r="N180" s="207"/>
      <c r="O180" s="199"/>
      <c r="P180" s="208"/>
      <c r="Q180" s="209" t="e">
        <f>IF(OR(C180="",C180=R$4,C180=S$4),NA(),MATCH($B180&amp;$C180,K!$E:$E,0))</f>
        <v>#N/A</v>
      </c>
    </row>
    <row r="181" spans="1:17" ht="20.25">
      <c r="A181" s="193"/>
      <c r="B181" s="213"/>
      <c r="C181" s="213"/>
      <c r="D181" s="213" t="str">
        <f ca="1">IF(ISERROR($Q181),"",OFFSET(K!$D$1,$Q181-1,0))</f>
        <v/>
      </c>
      <c r="E181" s="213" t="str">
        <f ca="1">IF(ISERROR($Q181),"",OFFSET(K!$C$1,$Q181-1,0))</f>
        <v/>
      </c>
      <c r="F181" s="213" t="str">
        <f t="shared" ca="1" si="2"/>
        <v/>
      </c>
      <c r="G181" s="198"/>
      <c r="H181" s="207"/>
      <c r="I181" s="207"/>
      <c r="J181" s="207"/>
      <c r="K181" s="207"/>
      <c r="L181" s="207"/>
      <c r="M181" s="207"/>
      <c r="N181" s="207"/>
      <c r="O181" s="199"/>
      <c r="P181" s="208"/>
      <c r="Q181" s="209" t="e">
        <f>IF(OR(C181="",C181=R$4,C181=S$4),NA(),MATCH($B181&amp;$C181,K!$E:$E,0))</f>
        <v>#N/A</v>
      </c>
    </row>
    <row r="182" spans="1:17" ht="20.25">
      <c r="A182" s="193"/>
      <c r="B182" s="213"/>
      <c r="C182" s="213"/>
      <c r="D182" s="213" t="str">
        <f ca="1">IF(ISERROR($Q182),"",OFFSET(K!$D$1,$Q182-1,0))</f>
        <v/>
      </c>
      <c r="E182" s="213" t="str">
        <f ca="1">IF(ISERROR($Q182),"",OFFSET(K!$C$1,$Q182-1,0))</f>
        <v/>
      </c>
      <c r="F182" s="213" t="str">
        <f t="shared" ca="1" si="2"/>
        <v/>
      </c>
      <c r="G182" s="198"/>
      <c r="H182" s="207"/>
      <c r="I182" s="207"/>
      <c r="J182" s="207"/>
      <c r="K182" s="207"/>
      <c r="L182" s="207"/>
      <c r="M182" s="207"/>
      <c r="N182" s="207"/>
      <c r="O182" s="199"/>
      <c r="P182" s="208"/>
      <c r="Q182" s="209" t="e">
        <f>IF(OR(C182="",C182=R$4,C182=S$4),NA(),MATCH($B182&amp;$C182,K!$E:$E,0))</f>
        <v>#N/A</v>
      </c>
    </row>
    <row r="183" spans="1:17" ht="20.25">
      <c r="A183" s="193"/>
      <c r="B183" s="213"/>
      <c r="C183" s="213"/>
      <c r="D183" s="213" t="str">
        <f ca="1">IF(ISERROR($Q183),"",OFFSET(K!$D$1,$Q183-1,0))</f>
        <v/>
      </c>
      <c r="E183" s="213" t="str">
        <f ca="1">IF(ISERROR($Q183),"",OFFSET(K!$C$1,$Q183-1,0))</f>
        <v/>
      </c>
      <c r="F183" s="213" t="str">
        <f t="shared" ca="1" si="2"/>
        <v/>
      </c>
      <c r="G183" s="198"/>
      <c r="H183" s="207"/>
      <c r="I183" s="207"/>
      <c r="J183" s="207"/>
      <c r="K183" s="207"/>
      <c r="L183" s="207"/>
      <c r="M183" s="207"/>
      <c r="N183" s="207"/>
      <c r="O183" s="199"/>
      <c r="P183" s="208"/>
      <c r="Q183" s="209" t="e">
        <f>IF(OR(C183="",C183=R$4,C183=S$4),NA(),MATCH($B183&amp;$C183,K!$E:$E,0))</f>
        <v>#N/A</v>
      </c>
    </row>
    <row r="184" spans="1:17" ht="20.25">
      <c r="A184" s="193"/>
      <c r="B184" s="213"/>
      <c r="C184" s="213"/>
      <c r="D184" s="213" t="str">
        <f ca="1">IF(ISERROR($Q184),"",OFFSET(K!$D$1,$Q184-1,0))</f>
        <v/>
      </c>
      <c r="E184" s="213" t="str">
        <f ca="1">IF(ISERROR($Q184),"",OFFSET(K!$C$1,$Q184-1,0))</f>
        <v/>
      </c>
      <c r="F184" s="213" t="str">
        <f t="shared" ca="1" si="2"/>
        <v/>
      </c>
      <c r="G184" s="198"/>
      <c r="H184" s="207"/>
      <c r="I184" s="207"/>
      <c r="J184" s="207"/>
      <c r="K184" s="207"/>
      <c r="L184" s="207"/>
      <c r="M184" s="207"/>
      <c r="N184" s="207"/>
      <c r="O184" s="199"/>
      <c r="P184" s="208"/>
      <c r="Q184" s="209" t="e">
        <f>IF(OR(C184="",C184=R$4,C184=S$4),NA(),MATCH($B184&amp;$C184,K!$E:$E,0))</f>
        <v>#N/A</v>
      </c>
    </row>
    <row r="185" spans="1:17" ht="20.25">
      <c r="A185" s="193"/>
      <c r="B185" s="213"/>
      <c r="C185" s="213"/>
      <c r="D185" s="213" t="str">
        <f ca="1">IF(ISERROR($Q185),"",OFFSET(K!$D$1,$Q185-1,0))</f>
        <v/>
      </c>
      <c r="E185" s="213" t="str">
        <f ca="1">IF(ISERROR($Q185),"",OFFSET(K!$C$1,$Q185-1,0))</f>
        <v/>
      </c>
      <c r="F185" s="213" t="str">
        <f t="shared" ca="1" si="2"/>
        <v/>
      </c>
      <c r="G185" s="198"/>
      <c r="H185" s="207"/>
      <c r="I185" s="207"/>
      <c r="J185" s="207"/>
      <c r="K185" s="207"/>
      <c r="L185" s="207"/>
      <c r="M185" s="207"/>
      <c r="N185" s="207"/>
      <c r="O185" s="199"/>
      <c r="P185" s="208"/>
      <c r="Q185" s="209" t="e">
        <f>IF(OR(C185="",C185=R$4,C185=S$4),NA(),MATCH($B185&amp;$C185,K!$E:$E,0))</f>
        <v>#N/A</v>
      </c>
    </row>
    <row r="186" spans="1:17" ht="20.25">
      <c r="A186" s="193"/>
      <c r="B186" s="213"/>
      <c r="C186" s="213"/>
      <c r="D186" s="213" t="str">
        <f ca="1">IF(ISERROR($Q186),"",OFFSET(K!$D$1,$Q186-1,0))</f>
        <v/>
      </c>
      <c r="E186" s="213" t="str">
        <f ca="1">IF(ISERROR($Q186),"",OFFSET(K!$C$1,$Q186-1,0))</f>
        <v/>
      </c>
      <c r="F186" s="213" t="str">
        <f t="shared" ca="1" si="2"/>
        <v/>
      </c>
      <c r="G186" s="198"/>
      <c r="H186" s="207"/>
      <c r="I186" s="207"/>
      <c r="J186" s="207"/>
      <c r="K186" s="207"/>
      <c r="L186" s="207"/>
      <c r="M186" s="207"/>
      <c r="N186" s="207"/>
      <c r="O186" s="199"/>
      <c r="P186" s="208"/>
      <c r="Q186" s="209" t="e">
        <f>IF(OR(C186="",C186=R$4,C186=S$4),NA(),MATCH($B186&amp;$C186,K!$E:$E,0))</f>
        <v>#N/A</v>
      </c>
    </row>
    <row r="187" spans="1:17" ht="20.25">
      <c r="A187" s="193"/>
      <c r="B187" s="213"/>
      <c r="C187" s="213"/>
      <c r="D187" s="213" t="str">
        <f ca="1">IF(ISERROR($Q187),"",OFFSET(K!$D$1,$Q187-1,0))</f>
        <v/>
      </c>
      <c r="E187" s="213" t="str">
        <f ca="1">IF(ISERROR($Q187),"",OFFSET(K!$C$1,$Q187-1,0))</f>
        <v/>
      </c>
      <c r="F187" s="213" t="str">
        <f t="shared" ca="1" si="2"/>
        <v/>
      </c>
      <c r="G187" s="198"/>
      <c r="H187" s="207"/>
      <c r="I187" s="207"/>
      <c r="J187" s="207"/>
      <c r="K187" s="207"/>
      <c r="L187" s="207"/>
      <c r="M187" s="207"/>
      <c r="N187" s="207"/>
      <c r="O187" s="199"/>
      <c r="P187" s="208"/>
      <c r="Q187" s="209" t="e">
        <f>IF(OR(C187="",C187=R$4,C187=S$4),NA(),MATCH($B187&amp;$C187,K!$E:$E,0))</f>
        <v>#N/A</v>
      </c>
    </row>
    <row r="188" spans="1:17" ht="20.25">
      <c r="A188" s="193"/>
      <c r="B188" s="213"/>
      <c r="C188" s="213"/>
      <c r="D188" s="213" t="str">
        <f ca="1">IF(ISERROR($Q188),"",OFFSET(K!$D$1,$Q188-1,0))</f>
        <v/>
      </c>
      <c r="E188" s="213" t="str">
        <f ca="1">IF(ISERROR($Q188),"",OFFSET(K!$C$1,$Q188-1,0))</f>
        <v/>
      </c>
      <c r="F188" s="213" t="str">
        <f t="shared" ca="1" si="2"/>
        <v/>
      </c>
      <c r="G188" s="198"/>
      <c r="H188" s="207"/>
      <c r="I188" s="207"/>
      <c r="J188" s="207"/>
      <c r="K188" s="207"/>
      <c r="L188" s="207"/>
      <c r="M188" s="207"/>
      <c r="N188" s="207"/>
      <c r="O188" s="199"/>
      <c r="P188" s="208"/>
      <c r="Q188" s="209" t="e">
        <f>IF(OR(C188="",C188=R$4,C188=S$4),NA(),MATCH($B188&amp;$C188,K!$E:$E,0))</f>
        <v>#N/A</v>
      </c>
    </row>
    <row r="189" spans="1:17" ht="20.25">
      <c r="A189" s="193"/>
      <c r="B189" s="213"/>
      <c r="C189" s="213"/>
      <c r="D189" s="213" t="str">
        <f ca="1">IF(ISERROR($Q189),"",OFFSET(K!$D$1,$Q189-1,0))</f>
        <v/>
      </c>
      <c r="E189" s="213" t="str">
        <f ca="1">IF(ISERROR($Q189),"",OFFSET(K!$C$1,$Q189-1,0))</f>
        <v/>
      </c>
      <c r="F189" s="213" t="str">
        <f t="shared" ca="1" si="2"/>
        <v/>
      </c>
      <c r="G189" s="198"/>
      <c r="H189" s="207"/>
      <c r="I189" s="207"/>
      <c r="J189" s="207"/>
      <c r="K189" s="207"/>
      <c r="L189" s="207"/>
      <c r="M189" s="207"/>
      <c r="N189" s="207"/>
      <c r="O189" s="199"/>
      <c r="P189" s="208"/>
      <c r="Q189" s="209" t="e">
        <f>IF(OR(C189="",C189=R$4,C189=S$4),NA(),MATCH($B189&amp;$C189,K!$E:$E,0))</f>
        <v>#N/A</v>
      </c>
    </row>
    <row r="190" spans="1:17" ht="20.25">
      <c r="A190" s="193"/>
      <c r="B190" s="213"/>
      <c r="C190" s="213"/>
      <c r="D190" s="213" t="str">
        <f ca="1">IF(ISERROR($Q190),"",OFFSET(K!$D$1,$Q190-1,0))</f>
        <v/>
      </c>
      <c r="E190" s="213" t="str">
        <f ca="1">IF(ISERROR($Q190),"",OFFSET(K!$C$1,$Q190-1,0))</f>
        <v/>
      </c>
      <c r="F190" s="213" t="str">
        <f t="shared" ca="1" si="2"/>
        <v/>
      </c>
      <c r="G190" s="198"/>
      <c r="H190" s="207"/>
      <c r="I190" s="207"/>
      <c r="J190" s="207"/>
      <c r="K190" s="207"/>
      <c r="L190" s="207"/>
      <c r="M190" s="207"/>
      <c r="N190" s="207"/>
      <c r="O190" s="199"/>
      <c r="P190" s="208"/>
      <c r="Q190" s="209" t="e">
        <f>IF(OR(C190="",C190=R$4,C190=S$4),NA(),MATCH($B190&amp;$C190,K!$E:$E,0))</f>
        <v>#N/A</v>
      </c>
    </row>
    <row r="191" spans="1:17" ht="20.25">
      <c r="A191" s="193"/>
      <c r="B191" s="213"/>
      <c r="C191" s="213"/>
      <c r="D191" s="213" t="str">
        <f ca="1">IF(ISERROR($Q191),"",OFFSET(K!$D$1,$Q191-1,0))</f>
        <v/>
      </c>
      <c r="E191" s="213" t="str">
        <f ca="1">IF(ISERROR($Q191),"",OFFSET(K!$C$1,$Q191-1,0))</f>
        <v/>
      </c>
      <c r="F191" s="213" t="str">
        <f t="shared" ca="1" si="2"/>
        <v/>
      </c>
      <c r="G191" s="198"/>
      <c r="H191" s="207"/>
      <c r="I191" s="207"/>
      <c r="J191" s="207"/>
      <c r="K191" s="207"/>
      <c r="L191" s="207"/>
      <c r="M191" s="207"/>
      <c r="N191" s="207"/>
      <c r="O191" s="199"/>
      <c r="P191" s="208"/>
      <c r="Q191" s="209" t="e">
        <f>IF(OR(C191="",C191=R$4,C191=S$4),NA(),MATCH($B191&amp;$C191,K!$E:$E,0))</f>
        <v>#N/A</v>
      </c>
    </row>
    <row r="192" spans="1:17" ht="20.25">
      <c r="A192" s="193"/>
      <c r="B192" s="213"/>
      <c r="C192" s="213"/>
      <c r="D192" s="213" t="str">
        <f ca="1">IF(ISERROR($Q192),"",OFFSET(K!$D$1,$Q192-1,0))</f>
        <v/>
      </c>
      <c r="E192" s="213" t="str">
        <f ca="1">IF(ISERROR($Q192),"",OFFSET(K!$C$1,$Q192-1,0))</f>
        <v/>
      </c>
      <c r="F192" s="213" t="str">
        <f t="shared" ca="1" si="2"/>
        <v/>
      </c>
      <c r="G192" s="198"/>
      <c r="H192" s="207"/>
      <c r="I192" s="207"/>
      <c r="J192" s="207"/>
      <c r="K192" s="207"/>
      <c r="L192" s="207"/>
      <c r="M192" s="207"/>
      <c r="N192" s="207"/>
      <c r="O192" s="199"/>
      <c r="P192" s="208"/>
      <c r="Q192" s="209" t="e">
        <f>IF(OR(C192="",C192=R$4,C192=S$4),NA(),MATCH($B192&amp;$C192,K!$E:$E,0))</f>
        <v>#N/A</v>
      </c>
    </row>
    <row r="193" spans="1:17" ht="20.25">
      <c r="A193" s="193"/>
      <c r="B193" s="213"/>
      <c r="C193" s="213"/>
      <c r="D193" s="213" t="str">
        <f ca="1">IF(ISERROR($Q193),"",OFFSET(K!$D$1,$Q193-1,0))</f>
        <v/>
      </c>
      <c r="E193" s="213" t="str">
        <f ca="1">IF(ISERROR($Q193),"",OFFSET(K!$C$1,$Q193-1,0))</f>
        <v/>
      </c>
      <c r="F193" s="213" t="str">
        <f t="shared" ca="1" si="2"/>
        <v/>
      </c>
      <c r="G193" s="198"/>
      <c r="H193" s="207"/>
      <c r="I193" s="207"/>
      <c r="J193" s="207"/>
      <c r="K193" s="207"/>
      <c r="L193" s="207"/>
      <c r="M193" s="207"/>
      <c r="N193" s="207"/>
      <c r="O193" s="199"/>
      <c r="P193" s="208"/>
      <c r="Q193" s="209" t="e">
        <f>IF(OR(C193="",C193=R$4,C193=S$4),NA(),MATCH($B193&amp;$C193,K!$E:$E,0))</f>
        <v>#N/A</v>
      </c>
    </row>
    <row r="194" spans="1:17" ht="20.25">
      <c r="A194" s="193"/>
      <c r="B194" s="213"/>
      <c r="C194" s="213"/>
      <c r="D194" s="213" t="str">
        <f ca="1">IF(ISERROR($Q194),"",OFFSET(K!$D$1,$Q194-1,0))</f>
        <v/>
      </c>
      <c r="E194" s="213" t="str">
        <f ca="1">IF(ISERROR($Q194),"",OFFSET(K!$C$1,$Q194-1,0))</f>
        <v/>
      </c>
      <c r="F194" s="213" t="str">
        <f t="shared" ca="1" si="2"/>
        <v/>
      </c>
      <c r="G194" s="198"/>
      <c r="H194" s="207"/>
      <c r="I194" s="207"/>
      <c r="J194" s="207"/>
      <c r="K194" s="207"/>
      <c r="L194" s="207"/>
      <c r="M194" s="207"/>
      <c r="N194" s="207"/>
      <c r="O194" s="199"/>
      <c r="P194" s="208"/>
      <c r="Q194" s="209" t="e">
        <f>IF(OR(C194="",C194=R$4,C194=S$4),NA(),MATCH($B194&amp;$C194,K!$E:$E,0))</f>
        <v>#N/A</v>
      </c>
    </row>
    <row r="195" spans="1:17" ht="20.25">
      <c r="A195" s="193"/>
      <c r="B195" s="213"/>
      <c r="C195" s="213"/>
      <c r="D195" s="213" t="str">
        <f ca="1">IF(ISERROR($Q195),"",OFFSET(K!$D$1,$Q195-1,0))</f>
        <v/>
      </c>
      <c r="E195" s="213" t="str">
        <f ca="1">IF(ISERROR($Q195),"",OFFSET(K!$C$1,$Q195-1,0))</f>
        <v/>
      </c>
      <c r="F195" s="213" t="str">
        <f t="shared" ca="1" si="2"/>
        <v/>
      </c>
      <c r="G195" s="198"/>
      <c r="H195" s="207"/>
      <c r="I195" s="207"/>
      <c r="J195" s="207"/>
      <c r="K195" s="207"/>
      <c r="L195" s="207"/>
      <c r="M195" s="207"/>
      <c r="N195" s="207"/>
      <c r="O195" s="199"/>
      <c r="P195" s="208"/>
      <c r="Q195" s="209" t="e">
        <f>IF(OR(C195="",C195=R$4,C195=S$4),NA(),MATCH($B195&amp;$C195,K!$E:$E,0))</f>
        <v>#N/A</v>
      </c>
    </row>
    <row r="196" spans="1:17" ht="20.25">
      <c r="A196" s="193"/>
      <c r="B196" s="213"/>
      <c r="C196" s="213"/>
      <c r="D196" s="213" t="str">
        <f ca="1">IF(ISERROR($Q196),"",OFFSET(K!$D$1,$Q196-1,0))</f>
        <v/>
      </c>
      <c r="E196" s="213" t="str">
        <f ca="1">IF(ISERROR($Q196),"",OFFSET(K!$C$1,$Q196-1,0))</f>
        <v/>
      </c>
      <c r="F196" s="213" t="str">
        <f t="shared" ca="1" si="2"/>
        <v/>
      </c>
      <c r="G196" s="198"/>
      <c r="H196" s="207"/>
      <c r="I196" s="207"/>
      <c r="J196" s="207"/>
      <c r="K196" s="207"/>
      <c r="L196" s="207"/>
      <c r="M196" s="207"/>
      <c r="N196" s="207"/>
      <c r="O196" s="199"/>
      <c r="P196" s="208"/>
      <c r="Q196" s="209" t="e">
        <f>IF(OR(C196="",C196=R$4,C196=S$4),NA(),MATCH($B196&amp;$C196,K!$E:$E,0))</f>
        <v>#N/A</v>
      </c>
    </row>
    <row r="197" spans="1:17" ht="20.25">
      <c r="A197" s="193"/>
      <c r="B197" s="213"/>
      <c r="C197" s="213"/>
      <c r="D197" s="213" t="str">
        <f ca="1">IF(ISERROR($Q197),"",OFFSET(K!$D$1,$Q197-1,0))</f>
        <v/>
      </c>
      <c r="E197" s="213" t="str">
        <f ca="1">IF(ISERROR($Q197),"",OFFSET(K!$C$1,$Q197-1,0))</f>
        <v/>
      </c>
      <c r="F197" s="213" t="str">
        <f t="shared" ref="F197:F260" ca="1" si="3">IF(ISERROR($Q197),"",OFFSET(S_E1,MATCH(B197&amp;D197,S_M,0)-1,0))</f>
        <v/>
      </c>
      <c r="G197" s="198"/>
      <c r="H197" s="207"/>
      <c r="I197" s="207"/>
      <c r="J197" s="207"/>
      <c r="K197" s="207"/>
      <c r="L197" s="207"/>
      <c r="M197" s="207"/>
      <c r="N197" s="207"/>
      <c r="O197" s="199"/>
      <c r="P197" s="208"/>
      <c r="Q197" s="209" t="e">
        <f>IF(OR(C197="",C197=R$4,C197=S$4),NA(),MATCH($B197&amp;$C197,K!$E:$E,0))</f>
        <v>#N/A</v>
      </c>
    </row>
    <row r="198" spans="1:17" ht="20.25">
      <c r="A198" s="193"/>
      <c r="B198" s="213"/>
      <c r="C198" s="213"/>
      <c r="D198" s="213" t="str">
        <f ca="1">IF(ISERROR($Q198),"",OFFSET(K!$D$1,$Q198-1,0))</f>
        <v/>
      </c>
      <c r="E198" s="213" t="str">
        <f ca="1">IF(ISERROR($Q198),"",OFFSET(K!$C$1,$Q198-1,0))</f>
        <v/>
      </c>
      <c r="F198" s="213" t="str">
        <f t="shared" ca="1" si="3"/>
        <v/>
      </c>
      <c r="G198" s="198"/>
      <c r="H198" s="207"/>
      <c r="I198" s="207"/>
      <c r="J198" s="207"/>
      <c r="K198" s="207"/>
      <c r="L198" s="207"/>
      <c r="M198" s="207"/>
      <c r="N198" s="207"/>
      <c r="O198" s="199"/>
      <c r="P198" s="208"/>
      <c r="Q198" s="209" t="e">
        <f>IF(OR(C198="",C198=R$4,C198=S$4),NA(),MATCH($B198&amp;$C198,K!$E:$E,0))</f>
        <v>#N/A</v>
      </c>
    </row>
    <row r="199" spans="1:17" ht="20.25">
      <c r="A199" s="193"/>
      <c r="B199" s="213"/>
      <c r="C199" s="213"/>
      <c r="D199" s="213" t="str">
        <f ca="1">IF(ISERROR($Q199),"",OFFSET(K!$D$1,$Q199-1,0))</f>
        <v/>
      </c>
      <c r="E199" s="213" t="str">
        <f ca="1">IF(ISERROR($Q199),"",OFFSET(K!$C$1,$Q199-1,0))</f>
        <v/>
      </c>
      <c r="F199" s="213" t="str">
        <f t="shared" ca="1" si="3"/>
        <v/>
      </c>
      <c r="G199" s="198"/>
      <c r="H199" s="207"/>
      <c r="I199" s="207"/>
      <c r="J199" s="207"/>
      <c r="K199" s="207"/>
      <c r="L199" s="207"/>
      <c r="M199" s="207"/>
      <c r="N199" s="207"/>
      <c r="O199" s="199"/>
      <c r="P199" s="208"/>
      <c r="Q199" s="209" t="e">
        <f>IF(OR(C199="",C199=R$4,C199=S$4),NA(),MATCH($B199&amp;$C199,K!$E:$E,0))</f>
        <v>#N/A</v>
      </c>
    </row>
    <row r="200" spans="1:17" ht="20.25">
      <c r="A200" s="193"/>
      <c r="B200" s="213"/>
      <c r="C200" s="213"/>
      <c r="D200" s="213" t="str">
        <f ca="1">IF(ISERROR($Q200),"",OFFSET(K!$D$1,$Q200-1,0))</f>
        <v/>
      </c>
      <c r="E200" s="213" t="str">
        <f ca="1">IF(ISERROR($Q200),"",OFFSET(K!$C$1,$Q200-1,0))</f>
        <v/>
      </c>
      <c r="F200" s="213" t="str">
        <f t="shared" ca="1" si="3"/>
        <v/>
      </c>
      <c r="G200" s="198"/>
      <c r="H200" s="207"/>
      <c r="I200" s="207"/>
      <c r="J200" s="207"/>
      <c r="K200" s="207"/>
      <c r="L200" s="207"/>
      <c r="M200" s="207"/>
      <c r="N200" s="207"/>
      <c r="O200" s="199"/>
      <c r="P200" s="208"/>
      <c r="Q200" s="209" t="e">
        <f>IF(OR(C200="",C200=R$4,C200=S$4),NA(),MATCH($B200&amp;$C200,K!$E:$E,0))</f>
        <v>#N/A</v>
      </c>
    </row>
    <row r="201" spans="1:17" ht="20.25">
      <c r="A201" s="193"/>
      <c r="B201" s="213"/>
      <c r="C201" s="213"/>
      <c r="D201" s="213" t="str">
        <f ca="1">IF(ISERROR($Q201),"",OFFSET(K!$D$1,$Q201-1,0))</f>
        <v/>
      </c>
      <c r="E201" s="213" t="str">
        <f ca="1">IF(ISERROR($Q201),"",OFFSET(K!$C$1,$Q201-1,0))</f>
        <v/>
      </c>
      <c r="F201" s="213" t="str">
        <f t="shared" ca="1" si="3"/>
        <v/>
      </c>
      <c r="G201" s="198"/>
      <c r="H201" s="207"/>
      <c r="I201" s="207"/>
      <c r="J201" s="207"/>
      <c r="K201" s="207"/>
      <c r="L201" s="207"/>
      <c r="M201" s="207"/>
      <c r="N201" s="207"/>
      <c r="O201" s="199"/>
      <c r="P201" s="208"/>
      <c r="Q201" s="209" t="e">
        <f>IF(OR(C201="",C201=R$4,C201=S$4),NA(),MATCH($B201&amp;$C201,K!$E:$E,0))</f>
        <v>#N/A</v>
      </c>
    </row>
    <row r="202" spans="1:17" ht="20.25">
      <c r="A202" s="193"/>
      <c r="B202" s="213"/>
      <c r="C202" s="213"/>
      <c r="D202" s="213" t="str">
        <f ca="1">IF(ISERROR($Q202),"",OFFSET(K!$D$1,$Q202-1,0))</f>
        <v/>
      </c>
      <c r="E202" s="213" t="str">
        <f ca="1">IF(ISERROR($Q202),"",OFFSET(K!$C$1,$Q202-1,0))</f>
        <v/>
      </c>
      <c r="F202" s="213" t="str">
        <f t="shared" ca="1" si="3"/>
        <v/>
      </c>
      <c r="G202" s="198"/>
      <c r="H202" s="207"/>
      <c r="I202" s="207"/>
      <c r="J202" s="207"/>
      <c r="K202" s="207"/>
      <c r="L202" s="207"/>
      <c r="M202" s="207"/>
      <c r="N202" s="207"/>
      <c r="O202" s="199"/>
      <c r="P202" s="208"/>
      <c r="Q202" s="209" t="e">
        <f>IF(OR(C202="",C202=R$4,C202=S$4),NA(),MATCH($B202&amp;$C202,K!$E:$E,0))</f>
        <v>#N/A</v>
      </c>
    </row>
    <row r="203" spans="1:17" ht="20.25">
      <c r="A203" s="193"/>
      <c r="B203" s="213"/>
      <c r="C203" s="213"/>
      <c r="D203" s="213" t="str">
        <f ca="1">IF(ISERROR($Q203),"",OFFSET(K!$D$1,$Q203-1,0))</f>
        <v/>
      </c>
      <c r="E203" s="213" t="str">
        <f ca="1">IF(ISERROR($Q203),"",OFFSET(K!$C$1,$Q203-1,0))</f>
        <v/>
      </c>
      <c r="F203" s="213" t="str">
        <f t="shared" ca="1" si="3"/>
        <v/>
      </c>
      <c r="G203" s="198"/>
      <c r="H203" s="207"/>
      <c r="I203" s="207"/>
      <c r="J203" s="207"/>
      <c r="K203" s="207"/>
      <c r="L203" s="207"/>
      <c r="M203" s="207"/>
      <c r="N203" s="207"/>
      <c r="O203" s="199"/>
      <c r="P203" s="208"/>
      <c r="Q203" s="209" t="e">
        <f>IF(OR(C203="",C203=R$4,C203=S$4),NA(),MATCH($B203&amp;$C203,K!$E:$E,0))</f>
        <v>#N/A</v>
      </c>
    </row>
    <row r="204" spans="1:17" ht="20.25">
      <c r="A204" s="193"/>
      <c r="B204" s="213"/>
      <c r="C204" s="213"/>
      <c r="D204" s="213" t="str">
        <f ca="1">IF(ISERROR($Q204),"",OFFSET(K!$D$1,$Q204-1,0))</f>
        <v/>
      </c>
      <c r="E204" s="213" t="str">
        <f ca="1">IF(ISERROR($Q204),"",OFFSET(K!$C$1,$Q204-1,0))</f>
        <v/>
      </c>
      <c r="F204" s="213" t="str">
        <f t="shared" ca="1" si="3"/>
        <v/>
      </c>
      <c r="G204" s="198"/>
      <c r="H204" s="207"/>
      <c r="I204" s="207"/>
      <c r="J204" s="207"/>
      <c r="K204" s="207"/>
      <c r="L204" s="207"/>
      <c r="M204" s="207"/>
      <c r="N204" s="207"/>
      <c r="O204" s="199"/>
      <c r="P204" s="208"/>
      <c r="Q204" s="209" t="e">
        <f>IF(OR(C204="",C204=R$4,C204=S$4),NA(),MATCH($B204&amp;$C204,K!$E:$E,0))</f>
        <v>#N/A</v>
      </c>
    </row>
    <row r="205" spans="1:17" ht="20.25">
      <c r="A205" s="193"/>
      <c r="B205" s="213"/>
      <c r="C205" s="213"/>
      <c r="D205" s="213" t="str">
        <f ca="1">IF(ISERROR($Q205),"",OFFSET(K!$D$1,$Q205-1,0))</f>
        <v/>
      </c>
      <c r="E205" s="213" t="str">
        <f ca="1">IF(ISERROR($Q205),"",OFFSET(K!$C$1,$Q205-1,0))</f>
        <v/>
      </c>
      <c r="F205" s="213" t="str">
        <f t="shared" ca="1" si="3"/>
        <v/>
      </c>
      <c r="G205" s="198"/>
      <c r="H205" s="207"/>
      <c r="I205" s="207"/>
      <c r="J205" s="207"/>
      <c r="K205" s="207"/>
      <c r="L205" s="207"/>
      <c r="M205" s="207"/>
      <c r="N205" s="207"/>
      <c r="O205" s="199"/>
      <c r="P205" s="208"/>
      <c r="Q205" s="209" t="e">
        <f>IF(OR(C205="",C205=R$4,C205=S$4),NA(),MATCH($B205&amp;$C205,K!$E:$E,0))</f>
        <v>#N/A</v>
      </c>
    </row>
    <row r="206" spans="1:17" ht="20.25">
      <c r="A206" s="193"/>
      <c r="B206" s="213"/>
      <c r="C206" s="213"/>
      <c r="D206" s="213" t="str">
        <f ca="1">IF(ISERROR($Q206),"",OFFSET(K!$D$1,$Q206-1,0))</f>
        <v/>
      </c>
      <c r="E206" s="213" t="str">
        <f ca="1">IF(ISERROR($Q206),"",OFFSET(K!$C$1,$Q206-1,0))</f>
        <v/>
      </c>
      <c r="F206" s="213" t="str">
        <f t="shared" ca="1" si="3"/>
        <v/>
      </c>
      <c r="G206" s="198"/>
      <c r="H206" s="207"/>
      <c r="I206" s="207"/>
      <c r="J206" s="207"/>
      <c r="K206" s="207"/>
      <c r="L206" s="207"/>
      <c r="M206" s="207"/>
      <c r="N206" s="207"/>
      <c r="O206" s="199"/>
      <c r="P206" s="208"/>
      <c r="Q206" s="209" t="e">
        <f>IF(OR(C206="",C206=R$4,C206=S$4),NA(),MATCH($B206&amp;$C206,K!$E:$E,0))</f>
        <v>#N/A</v>
      </c>
    </row>
    <row r="207" spans="1:17" ht="20.25">
      <c r="A207" s="193"/>
      <c r="B207" s="213"/>
      <c r="C207" s="213"/>
      <c r="D207" s="213" t="str">
        <f ca="1">IF(ISERROR($Q207),"",OFFSET(K!$D$1,$Q207-1,0))</f>
        <v/>
      </c>
      <c r="E207" s="213" t="str">
        <f ca="1">IF(ISERROR($Q207),"",OFFSET(K!$C$1,$Q207-1,0))</f>
        <v/>
      </c>
      <c r="F207" s="213" t="str">
        <f t="shared" ca="1" si="3"/>
        <v/>
      </c>
      <c r="G207" s="198"/>
      <c r="H207" s="207"/>
      <c r="I207" s="207"/>
      <c r="J207" s="207"/>
      <c r="K207" s="207"/>
      <c r="L207" s="207"/>
      <c r="M207" s="207"/>
      <c r="N207" s="207"/>
      <c r="O207" s="199"/>
      <c r="P207" s="208"/>
      <c r="Q207" s="209" t="e">
        <f>IF(OR(C207="",C207=R$4,C207=S$4),NA(),MATCH($B207&amp;$C207,K!$E:$E,0))</f>
        <v>#N/A</v>
      </c>
    </row>
    <row r="208" spans="1:17" ht="20.25">
      <c r="A208" s="193"/>
      <c r="B208" s="213"/>
      <c r="C208" s="213"/>
      <c r="D208" s="213" t="str">
        <f ca="1">IF(ISERROR($Q208),"",OFFSET(K!$D$1,$Q208-1,0))</f>
        <v/>
      </c>
      <c r="E208" s="213" t="str">
        <f ca="1">IF(ISERROR($Q208),"",OFFSET(K!$C$1,$Q208-1,0))</f>
        <v/>
      </c>
      <c r="F208" s="213" t="str">
        <f t="shared" ca="1" si="3"/>
        <v/>
      </c>
      <c r="G208" s="198"/>
      <c r="H208" s="207"/>
      <c r="I208" s="207"/>
      <c r="J208" s="207"/>
      <c r="K208" s="207"/>
      <c r="L208" s="207"/>
      <c r="M208" s="207"/>
      <c r="N208" s="207"/>
      <c r="O208" s="199"/>
      <c r="P208" s="208"/>
      <c r="Q208" s="209" t="e">
        <f>IF(OR(C208="",C208=R$4,C208=S$4),NA(),MATCH($B208&amp;$C208,K!$E:$E,0))</f>
        <v>#N/A</v>
      </c>
    </row>
    <row r="209" spans="1:17" ht="20.25">
      <c r="A209" s="193"/>
      <c r="B209" s="213"/>
      <c r="C209" s="213"/>
      <c r="D209" s="213" t="str">
        <f ca="1">IF(ISERROR($Q209),"",OFFSET(K!$D$1,$Q209-1,0))</f>
        <v/>
      </c>
      <c r="E209" s="213" t="str">
        <f ca="1">IF(ISERROR($Q209),"",OFFSET(K!$C$1,$Q209-1,0))</f>
        <v/>
      </c>
      <c r="F209" s="213" t="str">
        <f t="shared" ca="1" si="3"/>
        <v/>
      </c>
      <c r="G209" s="198"/>
      <c r="H209" s="207"/>
      <c r="I209" s="207"/>
      <c r="J209" s="207"/>
      <c r="K209" s="207"/>
      <c r="L209" s="207"/>
      <c r="M209" s="207"/>
      <c r="N209" s="207"/>
      <c r="O209" s="199"/>
      <c r="P209" s="208"/>
      <c r="Q209" s="209" t="e">
        <f>IF(OR(C209="",C209=R$4,C209=S$4),NA(),MATCH($B209&amp;$C209,K!$E:$E,0))</f>
        <v>#N/A</v>
      </c>
    </row>
    <row r="210" spans="1:17" ht="20.25">
      <c r="A210" s="193"/>
      <c r="B210" s="213"/>
      <c r="C210" s="213"/>
      <c r="D210" s="213" t="str">
        <f ca="1">IF(ISERROR($Q210),"",OFFSET(K!$D$1,$Q210-1,0))</f>
        <v/>
      </c>
      <c r="E210" s="213" t="str">
        <f ca="1">IF(ISERROR($Q210),"",OFFSET(K!$C$1,$Q210-1,0))</f>
        <v/>
      </c>
      <c r="F210" s="213" t="str">
        <f t="shared" ca="1" si="3"/>
        <v/>
      </c>
      <c r="G210" s="198"/>
      <c r="H210" s="207"/>
      <c r="I210" s="207"/>
      <c r="J210" s="207"/>
      <c r="K210" s="207"/>
      <c r="L210" s="207"/>
      <c r="M210" s="207"/>
      <c r="N210" s="207"/>
      <c r="O210" s="199"/>
      <c r="P210" s="208"/>
      <c r="Q210" s="209" t="e">
        <f>IF(OR(C210="",C210=R$4,C210=S$4),NA(),MATCH($B210&amp;$C210,K!$E:$E,0))</f>
        <v>#N/A</v>
      </c>
    </row>
    <row r="211" spans="1:17" ht="20.25">
      <c r="A211" s="193"/>
      <c r="B211" s="213"/>
      <c r="C211" s="213"/>
      <c r="D211" s="213" t="str">
        <f ca="1">IF(ISERROR($Q211),"",OFFSET(K!$D$1,$Q211-1,0))</f>
        <v/>
      </c>
      <c r="E211" s="213" t="str">
        <f ca="1">IF(ISERROR($Q211),"",OFFSET(K!$C$1,$Q211-1,0))</f>
        <v/>
      </c>
      <c r="F211" s="213" t="str">
        <f t="shared" ca="1" si="3"/>
        <v/>
      </c>
      <c r="G211" s="198"/>
      <c r="H211" s="207"/>
      <c r="I211" s="207"/>
      <c r="J211" s="207"/>
      <c r="K211" s="207"/>
      <c r="L211" s="207"/>
      <c r="M211" s="207"/>
      <c r="N211" s="207"/>
      <c r="O211" s="199"/>
      <c r="P211" s="208"/>
      <c r="Q211" s="209" t="e">
        <f>IF(OR(C211="",C211=R$4,C211=S$4),NA(),MATCH($B211&amp;$C211,K!$E:$E,0))</f>
        <v>#N/A</v>
      </c>
    </row>
    <row r="212" spans="1:17" ht="20.25">
      <c r="A212" s="193"/>
      <c r="B212" s="213"/>
      <c r="C212" s="213"/>
      <c r="D212" s="213" t="str">
        <f ca="1">IF(ISERROR($Q212),"",OFFSET(K!$D$1,$Q212-1,0))</f>
        <v/>
      </c>
      <c r="E212" s="213" t="str">
        <f ca="1">IF(ISERROR($Q212),"",OFFSET(K!$C$1,$Q212-1,0))</f>
        <v/>
      </c>
      <c r="F212" s="213" t="str">
        <f t="shared" ca="1" si="3"/>
        <v/>
      </c>
      <c r="G212" s="198"/>
      <c r="H212" s="207"/>
      <c r="I212" s="207"/>
      <c r="J212" s="207"/>
      <c r="K212" s="207"/>
      <c r="L212" s="207"/>
      <c r="M212" s="207"/>
      <c r="N212" s="207"/>
      <c r="O212" s="199"/>
      <c r="P212" s="208"/>
      <c r="Q212" s="209" t="e">
        <f>IF(OR(C212="",C212=R$4,C212=S$4),NA(),MATCH($B212&amp;$C212,K!$E:$E,0))</f>
        <v>#N/A</v>
      </c>
    </row>
    <row r="213" spans="1:17" ht="20.25">
      <c r="A213" s="193"/>
      <c r="B213" s="213"/>
      <c r="C213" s="213"/>
      <c r="D213" s="213" t="str">
        <f ca="1">IF(ISERROR($Q213),"",OFFSET(K!$D$1,$Q213-1,0))</f>
        <v/>
      </c>
      <c r="E213" s="213" t="str">
        <f ca="1">IF(ISERROR($Q213),"",OFFSET(K!$C$1,$Q213-1,0))</f>
        <v/>
      </c>
      <c r="F213" s="213" t="str">
        <f t="shared" ca="1" si="3"/>
        <v/>
      </c>
      <c r="G213" s="198"/>
      <c r="H213" s="207"/>
      <c r="I213" s="207"/>
      <c r="J213" s="207"/>
      <c r="K213" s="207"/>
      <c r="L213" s="207"/>
      <c r="M213" s="207"/>
      <c r="N213" s="207"/>
      <c r="O213" s="199"/>
      <c r="P213" s="208"/>
      <c r="Q213" s="209" t="e">
        <f>IF(OR(C213="",C213=R$4,C213=S$4),NA(),MATCH($B213&amp;$C213,K!$E:$E,0))</f>
        <v>#N/A</v>
      </c>
    </row>
    <row r="214" spans="1:17" ht="20.25">
      <c r="A214" s="193"/>
      <c r="B214" s="213"/>
      <c r="C214" s="213"/>
      <c r="D214" s="213" t="str">
        <f ca="1">IF(ISERROR($Q214),"",OFFSET(K!$D$1,$Q214-1,0))</f>
        <v/>
      </c>
      <c r="E214" s="213" t="str">
        <f ca="1">IF(ISERROR($Q214),"",OFFSET(K!$C$1,$Q214-1,0))</f>
        <v/>
      </c>
      <c r="F214" s="213" t="str">
        <f t="shared" ca="1" si="3"/>
        <v/>
      </c>
      <c r="G214" s="198"/>
      <c r="H214" s="207"/>
      <c r="I214" s="207"/>
      <c r="J214" s="207"/>
      <c r="K214" s="207"/>
      <c r="L214" s="207"/>
      <c r="M214" s="207"/>
      <c r="N214" s="207"/>
      <c r="O214" s="199"/>
      <c r="P214" s="208"/>
      <c r="Q214" s="209" t="e">
        <f>IF(OR(C214="",C214=R$4,C214=S$4),NA(),MATCH($B214&amp;$C214,K!$E:$E,0))</f>
        <v>#N/A</v>
      </c>
    </row>
    <row r="215" spans="1:17" ht="20.25">
      <c r="A215" s="193"/>
      <c r="B215" s="213"/>
      <c r="C215" s="213"/>
      <c r="D215" s="213" t="str">
        <f ca="1">IF(ISERROR($Q215),"",OFFSET(K!$D$1,$Q215-1,0))</f>
        <v/>
      </c>
      <c r="E215" s="213" t="str">
        <f ca="1">IF(ISERROR($Q215),"",OFFSET(K!$C$1,$Q215-1,0))</f>
        <v/>
      </c>
      <c r="F215" s="213" t="str">
        <f t="shared" ca="1" si="3"/>
        <v/>
      </c>
      <c r="G215" s="198"/>
      <c r="H215" s="207"/>
      <c r="I215" s="207"/>
      <c r="J215" s="207"/>
      <c r="K215" s="207"/>
      <c r="L215" s="207"/>
      <c r="M215" s="207"/>
      <c r="N215" s="207"/>
      <c r="O215" s="199"/>
      <c r="P215" s="208"/>
      <c r="Q215" s="209" t="e">
        <f>IF(OR(C215="",C215=R$4,C215=S$4),NA(),MATCH($B215&amp;$C215,K!$E:$E,0))</f>
        <v>#N/A</v>
      </c>
    </row>
    <row r="216" spans="1:17" ht="20.25">
      <c r="A216" s="193"/>
      <c r="B216" s="213"/>
      <c r="C216" s="213"/>
      <c r="D216" s="213" t="str">
        <f ca="1">IF(ISERROR($Q216),"",OFFSET(K!$D$1,$Q216-1,0))</f>
        <v/>
      </c>
      <c r="E216" s="213" t="str">
        <f ca="1">IF(ISERROR($Q216),"",OFFSET(K!$C$1,$Q216-1,0))</f>
        <v/>
      </c>
      <c r="F216" s="213" t="str">
        <f t="shared" ca="1" si="3"/>
        <v/>
      </c>
      <c r="G216" s="198"/>
      <c r="H216" s="207"/>
      <c r="I216" s="207"/>
      <c r="J216" s="207"/>
      <c r="K216" s="207"/>
      <c r="L216" s="207"/>
      <c r="M216" s="207"/>
      <c r="N216" s="207"/>
      <c r="O216" s="199"/>
      <c r="P216" s="208"/>
      <c r="Q216" s="209" t="e">
        <f>IF(OR(C216="",C216=R$4,C216=S$4),NA(),MATCH($B216&amp;$C216,K!$E:$E,0))</f>
        <v>#N/A</v>
      </c>
    </row>
    <row r="217" spans="1:17" ht="20.25">
      <c r="A217" s="193"/>
      <c r="B217" s="213"/>
      <c r="C217" s="213"/>
      <c r="D217" s="213" t="str">
        <f ca="1">IF(ISERROR($Q217),"",OFFSET(K!$D$1,$Q217-1,0))</f>
        <v/>
      </c>
      <c r="E217" s="213" t="str">
        <f ca="1">IF(ISERROR($Q217),"",OFFSET(K!$C$1,$Q217-1,0))</f>
        <v/>
      </c>
      <c r="F217" s="213" t="str">
        <f t="shared" ca="1" si="3"/>
        <v/>
      </c>
      <c r="G217" s="198"/>
      <c r="H217" s="207"/>
      <c r="I217" s="207"/>
      <c r="J217" s="207"/>
      <c r="K217" s="207"/>
      <c r="L217" s="207"/>
      <c r="M217" s="207"/>
      <c r="N217" s="207"/>
      <c r="O217" s="199"/>
      <c r="P217" s="208"/>
      <c r="Q217" s="209" t="e">
        <f>IF(OR(C217="",C217=R$4,C217=S$4),NA(),MATCH($B217&amp;$C217,K!$E:$E,0))</f>
        <v>#N/A</v>
      </c>
    </row>
    <row r="218" spans="1:17" ht="20.25">
      <c r="A218" s="193"/>
      <c r="B218" s="213"/>
      <c r="C218" s="213"/>
      <c r="D218" s="213" t="str">
        <f ca="1">IF(ISERROR($Q218),"",OFFSET(K!$D$1,$Q218-1,0))</f>
        <v/>
      </c>
      <c r="E218" s="213" t="str">
        <f ca="1">IF(ISERROR($Q218),"",OFFSET(K!$C$1,$Q218-1,0))</f>
        <v/>
      </c>
      <c r="F218" s="213" t="str">
        <f t="shared" ca="1" si="3"/>
        <v/>
      </c>
      <c r="G218" s="198"/>
      <c r="H218" s="207"/>
      <c r="I218" s="207"/>
      <c r="J218" s="207"/>
      <c r="K218" s="207"/>
      <c r="L218" s="207"/>
      <c r="M218" s="207"/>
      <c r="N218" s="207"/>
      <c r="O218" s="199"/>
      <c r="P218" s="208"/>
      <c r="Q218" s="209" t="e">
        <f>IF(OR(C218="",C218=R$4,C218=S$4),NA(),MATCH($B218&amp;$C218,K!$E:$E,0))</f>
        <v>#N/A</v>
      </c>
    </row>
    <row r="219" spans="1:17" ht="20.25">
      <c r="A219" s="193"/>
      <c r="B219" s="213"/>
      <c r="C219" s="213"/>
      <c r="D219" s="213" t="str">
        <f ca="1">IF(ISERROR($Q219),"",OFFSET(K!$D$1,$Q219-1,0))</f>
        <v/>
      </c>
      <c r="E219" s="213" t="str">
        <f ca="1">IF(ISERROR($Q219),"",OFFSET(K!$C$1,$Q219-1,0))</f>
        <v/>
      </c>
      <c r="F219" s="213" t="str">
        <f t="shared" ca="1" si="3"/>
        <v/>
      </c>
      <c r="G219" s="198"/>
      <c r="H219" s="207"/>
      <c r="I219" s="207"/>
      <c r="J219" s="207"/>
      <c r="K219" s="207"/>
      <c r="L219" s="207"/>
      <c r="M219" s="207"/>
      <c r="N219" s="207"/>
      <c r="O219" s="199"/>
      <c r="P219" s="208"/>
      <c r="Q219" s="209" t="e">
        <f>IF(OR(C219="",C219=R$4,C219=S$4),NA(),MATCH($B219&amp;$C219,K!$E:$E,0))</f>
        <v>#N/A</v>
      </c>
    </row>
    <row r="220" spans="1:17" ht="20.25">
      <c r="A220" s="193"/>
      <c r="B220" s="213"/>
      <c r="C220" s="213"/>
      <c r="D220" s="213" t="str">
        <f ca="1">IF(ISERROR($Q220),"",OFFSET(K!$D$1,$Q220-1,0))</f>
        <v/>
      </c>
      <c r="E220" s="213" t="str">
        <f ca="1">IF(ISERROR($Q220),"",OFFSET(K!$C$1,$Q220-1,0))</f>
        <v/>
      </c>
      <c r="F220" s="213" t="str">
        <f t="shared" ca="1" si="3"/>
        <v/>
      </c>
      <c r="G220" s="198"/>
      <c r="H220" s="207"/>
      <c r="I220" s="207"/>
      <c r="J220" s="207"/>
      <c r="K220" s="207"/>
      <c r="L220" s="207"/>
      <c r="M220" s="207"/>
      <c r="N220" s="207"/>
      <c r="O220" s="199"/>
      <c r="P220" s="208"/>
      <c r="Q220" s="209" t="e">
        <f>IF(OR(C220="",C220=R$4,C220=S$4),NA(),MATCH($B220&amp;$C220,K!$E:$E,0))</f>
        <v>#N/A</v>
      </c>
    </row>
    <row r="221" spans="1:17" ht="20.25">
      <c r="A221" s="193"/>
      <c r="B221" s="213"/>
      <c r="C221" s="213"/>
      <c r="D221" s="213" t="str">
        <f ca="1">IF(ISERROR($Q221),"",OFFSET(K!$D$1,$Q221-1,0))</f>
        <v/>
      </c>
      <c r="E221" s="213" t="str">
        <f ca="1">IF(ISERROR($Q221),"",OFFSET(K!$C$1,$Q221-1,0))</f>
        <v/>
      </c>
      <c r="F221" s="213" t="str">
        <f t="shared" ca="1" si="3"/>
        <v/>
      </c>
      <c r="G221" s="198"/>
      <c r="H221" s="207"/>
      <c r="I221" s="207"/>
      <c r="J221" s="207"/>
      <c r="K221" s="207"/>
      <c r="L221" s="207"/>
      <c r="M221" s="207"/>
      <c r="N221" s="207"/>
      <c r="O221" s="199"/>
      <c r="P221" s="208"/>
      <c r="Q221" s="209" t="e">
        <f>IF(OR(C221="",C221=R$4,C221=S$4),NA(),MATCH($B221&amp;$C221,K!$E:$E,0))</f>
        <v>#N/A</v>
      </c>
    </row>
    <row r="222" spans="1:17" ht="20.25">
      <c r="A222" s="193"/>
      <c r="B222" s="213"/>
      <c r="C222" s="213"/>
      <c r="D222" s="213" t="str">
        <f ca="1">IF(ISERROR($Q222),"",OFFSET(K!$D$1,$Q222-1,0))</f>
        <v/>
      </c>
      <c r="E222" s="213" t="str">
        <f ca="1">IF(ISERROR($Q222),"",OFFSET(K!$C$1,$Q222-1,0))</f>
        <v/>
      </c>
      <c r="F222" s="213" t="str">
        <f t="shared" ca="1" si="3"/>
        <v/>
      </c>
      <c r="G222" s="198"/>
      <c r="H222" s="207"/>
      <c r="I222" s="207"/>
      <c r="J222" s="207"/>
      <c r="K222" s="207"/>
      <c r="L222" s="207"/>
      <c r="M222" s="207"/>
      <c r="N222" s="207"/>
      <c r="O222" s="199"/>
      <c r="P222" s="208"/>
      <c r="Q222" s="209" t="e">
        <f>IF(OR(C222="",C222=R$4,C222=S$4),NA(),MATCH($B222&amp;$C222,K!$E:$E,0))</f>
        <v>#N/A</v>
      </c>
    </row>
    <row r="223" spans="1:17" ht="20.25">
      <c r="A223" s="193"/>
      <c r="B223" s="213"/>
      <c r="C223" s="213"/>
      <c r="D223" s="213" t="str">
        <f ca="1">IF(ISERROR($Q223),"",OFFSET(K!$D$1,$Q223-1,0))</f>
        <v/>
      </c>
      <c r="E223" s="213" t="str">
        <f ca="1">IF(ISERROR($Q223),"",OFFSET(K!$C$1,$Q223-1,0))</f>
        <v/>
      </c>
      <c r="F223" s="213" t="str">
        <f t="shared" ca="1" si="3"/>
        <v/>
      </c>
      <c r="G223" s="198"/>
      <c r="H223" s="207"/>
      <c r="I223" s="207"/>
      <c r="J223" s="207"/>
      <c r="K223" s="207"/>
      <c r="L223" s="207"/>
      <c r="M223" s="207"/>
      <c r="N223" s="207"/>
      <c r="O223" s="199"/>
      <c r="P223" s="208"/>
      <c r="Q223" s="209" t="e">
        <f>IF(OR(C223="",C223=R$4,C223=S$4),NA(),MATCH($B223&amp;$C223,K!$E:$E,0))</f>
        <v>#N/A</v>
      </c>
    </row>
    <row r="224" spans="1:17" ht="20.25">
      <c r="A224" s="193"/>
      <c r="B224" s="213"/>
      <c r="C224" s="213"/>
      <c r="D224" s="213" t="str">
        <f ca="1">IF(ISERROR($Q224),"",OFFSET(K!$D$1,$Q224-1,0))</f>
        <v/>
      </c>
      <c r="E224" s="213" t="str">
        <f ca="1">IF(ISERROR($Q224),"",OFFSET(K!$C$1,$Q224-1,0))</f>
        <v/>
      </c>
      <c r="F224" s="213" t="str">
        <f t="shared" ca="1" si="3"/>
        <v/>
      </c>
      <c r="G224" s="198"/>
      <c r="H224" s="207"/>
      <c r="I224" s="207"/>
      <c r="J224" s="207"/>
      <c r="K224" s="207"/>
      <c r="L224" s="207"/>
      <c r="M224" s="207"/>
      <c r="N224" s="207"/>
      <c r="O224" s="199"/>
      <c r="P224" s="208"/>
      <c r="Q224" s="209" t="e">
        <f>IF(OR(C224="",C224=R$4,C224=S$4),NA(),MATCH($B224&amp;$C224,K!$E:$E,0))</f>
        <v>#N/A</v>
      </c>
    </row>
    <row r="225" spans="1:17" ht="20.25">
      <c r="A225" s="193"/>
      <c r="B225" s="213"/>
      <c r="C225" s="213"/>
      <c r="D225" s="213" t="str">
        <f ca="1">IF(ISERROR($Q225),"",OFFSET(K!$D$1,$Q225-1,0))</f>
        <v/>
      </c>
      <c r="E225" s="213" t="str">
        <f ca="1">IF(ISERROR($Q225),"",OFFSET(K!$C$1,$Q225-1,0))</f>
        <v/>
      </c>
      <c r="F225" s="213" t="str">
        <f t="shared" ca="1" si="3"/>
        <v/>
      </c>
      <c r="G225" s="198"/>
      <c r="H225" s="207"/>
      <c r="I225" s="207"/>
      <c r="J225" s="207"/>
      <c r="K225" s="207"/>
      <c r="L225" s="207"/>
      <c r="M225" s="207"/>
      <c r="N225" s="207"/>
      <c r="O225" s="199"/>
      <c r="P225" s="208"/>
      <c r="Q225" s="209" t="e">
        <f>IF(OR(C225="",C225=R$4,C225=S$4),NA(),MATCH($B225&amp;$C225,K!$E:$E,0))</f>
        <v>#N/A</v>
      </c>
    </row>
    <row r="226" spans="1:17" ht="20.25">
      <c r="A226" s="193"/>
      <c r="B226" s="213"/>
      <c r="C226" s="213"/>
      <c r="D226" s="213" t="str">
        <f ca="1">IF(ISERROR($Q226),"",OFFSET(K!$D$1,$Q226-1,0))</f>
        <v/>
      </c>
      <c r="E226" s="213" t="str">
        <f ca="1">IF(ISERROR($Q226),"",OFFSET(K!$C$1,$Q226-1,0))</f>
        <v/>
      </c>
      <c r="F226" s="213" t="str">
        <f t="shared" ca="1" si="3"/>
        <v/>
      </c>
      <c r="G226" s="198"/>
      <c r="H226" s="207"/>
      <c r="I226" s="207"/>
      <c r="J226" s="207"/>
      <c r="K226" s="207"/>
      <c r="L226" s="207"/>
      <c r="M226" s="207"/>
      <c r="N226" s="207"/>
      <c r="O226" s="199"/>
      <c r="P226" s="208"/>
      <c r="Q226" s="209" t="e">
        <f>IF(OR(C226="",C226=R$4,C226=S$4),NA(),MATCH($B226&amp;$C226,K!$E:$E,0))</f>
        <v>#N/A</v>
      </c>
    </row>
    <row r="227" spans="1:17" ht="20.25">
      <c r="A227" s="193"/>
      <c r="B227" s="213"/>
      <c r="C227" s="213"/>
      <c r="D227" s="213" t="str">
        <f ca="1">IF(ISERROR($Q227),"",OFFSET(K!$D$1,$Q227-1,0))</f>
        <v/>
      </c>
      <c r="E227" s="213" t="str">
        <f ca="1">IF(ISERROR($Q227),"",OFFSET(K!$C$1,$Q227-1,0))</f>
        <v/>
      </c>
      <c r="F227" s="213" t="str">
        <f t="shared" ca="1" si="3"/>
        <v/>
      </c>
      <c r="G227" s="198"/>
      <c r="H227" s="207"/>
      <c r="I227" s="207"/>
      <c r="J227" s="207"/>
      <c r="K227" s="207"/>
      <c r="L227" s="207"/>
      <c r="M227" s="207"/>
      <c r="N227" s="207"/>
      <c r="O227" s="199"/>
      <c r="P227" s="208"/>
      <c r="Q227" s="209" t="e">
        <f>IF(OR(C227="",C227=R$4,C227=S$4),NA(),MATCH($B227&amp;$C227,K!$E:$E,0))</f>
        <v>#N/A</v>
      </c>
    </row>
    <row r="228" spans="1:17" ht="20.25">
      <c r="A228" s="193"/>
      <c r="B228" s="213"/>
      <c r="C228" s="213"/>
      <c r="D228" s="213" t="str">
        <f ca="1">IF(ISERROR($Q228),"",OFFSET(K!$D$1,$Q228-1,0))</f>
        <v/>
      </c>
      <c r="E228" s="213" t="str">
        <f ca="1">IF(ISERROR($Q228),"",OFFSET(K!$C$1,$Q228-1,0))</f>
        <v/>
      </c>
      <c r="F228" s="213" t="str">
        <f t="shared" ca="1" si="3"/>
        <v/>
      </c>
      <c r="G228" s="198"/>
      <c r="H228" s="207"/>
      <c r="I228" s="207"/>
      <c r="J228" s="207"/>
      <c r="K228" s="207"/>
      <c r="L228" s="207"/>
      <c r="M228" s="207"/>
      <c r="N228" s="207"/>
      <c r="O228" s="199"/>
      <c r="P228" s="208"/>
      <c r="Q228" s="209" t="e">
        <f>IF(OR(C228="",C228=R$4,C228=S$4),NA(),MATCH($B228&amp;$C228,K!$E:$E,0))</f>
        <v>#N/A</v>
      </c>
    </row>
    <row r="229" spans="1:17" ht="20.25">
      <c r="A229" s="193"/>
      <c r="B229" s="213"/>
      <c r="C229" s="213"/>
      <c r="D229" s="213" t="str">
        <f ca="1">IF(ISERROR($Q229),"",OFFSET(K!$D$1,$Q229-1,0))</f>
        <v/>
      </c>
      <c r="E229" s="213" t="str">
        <f ca="1">IF(ISERROR($Q229),"",OFFSET(K!$C$1,$Q229-1,0))</f>
        <v/>
      </c>
      <c r="F229" s="213" t="str">
        <f t="shared" ca="1" si="3"/>
        <v/>
      </c>
      <c r="G229" s="198"/>
      <c r="H229" s="207"/>
      <c r="I229" s="207"/>
      <c r="J229" s="207"/>
      <c r="K229" s="207"/>
      <c r="L229" s="207"/>
      <c r="M229" s="207"/>
      <c r="N229" s="207"/>
      <c r="O229" s="199"/>
      <c r="P229" s="208"/>
      <c r="Q229" s="209" t="e">
        <f>IF(OR(C229="",C229=R$4,C229=S$4),NA(),MATCH($B229&amp;$C229,K!$E:$E,0))</f>
        <v>#N/A</v>
      </c>
    </row>
    <row r="230" spans="1:17" ht="20.25">
      <c r="A230" s="193"/>
      <c r="B230" s="213"/>
      <c r="C230" s="213"/>
      <c r="D230" s="213" t="str">
        <f ca="1">IF(ISERROR($Q230),"",OFFSET(K!$D$1,$Q230-1,0))</f>
        <v/>
      </c>
      <c r="E230" s="213" t="str">
        <f ca="1">IF(ISERROR($Q230),"",OFFSET(K!$C$1,$Q230-1,0))</f>
        <v/>
      </c>
      <c r="F230" s="213" t="str">
        <f t="shared" ca="1" si="3"/>
        <v/>
      </c>
      <c r="G230" s="198"/>
      <c r="H230" s="207"/>
      <c r="I230" s="207"/>
      <c r="J230" s="207"/>
      <c r="K230" s="207"/>
      <c r="L230" s="207"/>
      <c r="M230" s="207"/>
      <c r="N230" s="207"/>
      <c r="O230" s="199"/>
      <c r="P230" s="208"/>
      <c r="Q230" s="209" t="e">
        <f>IF(OR(C230="",C230=R$4,C230=S$4),NA(),MATCH($B230&amp;$C230,K!$E:$E,0))</f>
        <v>#N/A</v>
      </c>
    </row>
    <row r="231" spans="1:17" ht="20.25">
      <c r="A231" s="193"/>
      <c r="B231" s="213"/>
      <c r="C231" s="213"/>
      <c r="D231" s="213" t="str">
        <f ca="1">IF(ISERROR($Q231),"",OFFSET(K!$D$1,$Q231-1,0))</f>
        <v/>
      </c>
      <c r="E231" s="213" t="str">
        <f ca="1">IF(ISERROR($Q231),"",OFFSET(K!$C$1,$Q231-1,0))</f>
        <v/>
      </c>
      <c r="F231" s="213" t="str">
        <f t="shared" ca="1" si="3"/>
        <v/>
      </c>
      <c r="G231" s="198"/>
      <c r="H231" s="207"/>
      <c r="I231" s="207"/>
      <c r="J231" s="207"/>
      <c r="K231" s="207"/>
      <c r="L231" s="207"/>
      <c r="M231" s="207"/>
      <c r="N231" s="207"/>
      <c r="O231" s="199"/>
      <c r="P231" s="208"/>
      <c r="Q231" s="209" t="e">
        <f>IF(OR(C231="",C231=R$4,C231=S$4),NA(),MATCH($B231&amp;$C231,K!$E:$E,0))</f>
        <v>#N/A</v>
      </c>
    </row>
    <row r="232" spans="1:17" ht="20.25">
      <c r="A232" s="193"/>
      <c r="B232" s="213"/>
      <c r="C232" s="213"/>
      <c r="D232" s="213" t="str">
        <f ca="1">IF(ISERROR($Q232),"",OFFSET(K!$D$1,$Q232-1,0))</f>
        <v/>
      </c>
      <c r="E232" s="213" t="str">
        <f ca="1">IF(ISERROR($Q232),"",OFFSET(K!$C$1,$Q232-1,0))</f>
        <v/>
      </c>
      <c r="F232" s="213" t="str">
        <f t="shared" ca="1" si="3"/>
        <v/>
      </c>
      <c r="G232" s="198"/>
      <c r="H232" s="207"/>
      <c r="I232" s="207"/>
      <c r="J232" s="207"/>
      <c r="K232" s="207"/>
      <c r="L232" s="207"/>
      <c r="M232" s="207"/>
      <c r="N232" s="207"/>
      <c r="O232" s="199"/>
      <c r="P232" s="208"/>
      <c r="Q232" s="209" t="e">
        <f>IF(OR(C232="",C232=R$4,C232=S$4),NA(),MATCH($B232&amp;$C232,K!$E:$E,0))</f>
        <v>#N/A</v>
      </c>
    </row>
    <row r="233" spans="1:17" ht="20.25">
      <c r="A233" s="193"/>
      <c r="B233" s="213"/>
      <c r="C233" s="213"/>
      <c r="D233" s="213" t="str">
        <f ca="1">IF(ISERROR($Q233),"",OFFSET(K!$D$1,$Q233-1,0))</f>
        <v/>
      </c>
      <c r="E233" s="213" t="str">
        <f ca="1">IF(ISERROR($Q233),"",OFFSET(K!$C$1,$Q233-1,0))</f>
        <v/>
      </c>
      <c r="F233" s="213" t="str">
        <f t="shared" ca="1" si="3"/>
        <v/>
      </c>
      <c r="G233" s="198"/>
      <c r="H233" s="207"/>
      <c r="I233" s="207"/>
      <c r="J233" s="207"/>
      <c r="K233" s="207"/>
      <c r="L233" s="207"/>
      <c r="M233" s="207"/>
      <c r="N233" s="207"/>
      <c r="O233" s="199"/>
      <c r="P233" s="208"/>
      <c r="Q233" s="209" t="e">
        <f>IF(OR(C233="",C233=R$4,C233=S$4),NA(),MATCH($B233&amp;$C233,K!$E:$E,0))</f>
        <v>#N/A</v>
      </c>
    </row>
    <row r="234" spans="1:17" ht="20.25">
      <c r="A234" s="193"/>
      <c r="B234" s="213"/>
      <c r="C234" s="213"/>
      <c r="D234" s="213" t="str">
        <f ca="1">IF(ISERROR($Q234),"",OFFSET(K!$D$1,$Q234-1,0))</f>
        <v/>
      </c>
      <c r="E234" s="213" t="str">
        <f ca="1">IF(ISERROR($Q234),"",OFFSET(K!$C$1,$Q234-1,0))</f>
        <v/>
      </c>
      <c r="F234" s="213" t="str">
        <f t="shared" ca="1" si="3"/>
        <v/>
      </c>
      <c r="G234" s="198"/>
      <c r="H234" s="207"/>
      <c r="I234" s="207"/>
      <c r="J234" s="207"/>
      <c r="K234" s="207"/>
      <c r="L234" s="207"/>
      <c r="M234" s="207"/>
      <c r="N234" s="207"/>
      <c r="O234" s="199"/>
      <c r="P234" s="208"/>
      <c r="Q234" s="209" t="e">
        <f>IF(OR(C234="",C234=R$4,C234=S$4),NA(),MATCH($B234&amp;$C234,K!$E:$E,0))</f>
        <v>#N/A</v>
      </c>
    </row>
    <row r="235" spans="1:17" ht="20.25">
      <c r="A235" s="193"/>
      <c r="B235" s="213"/>
      <c r="C235" s="213"/>
      <c r="D235" s="213" t="str">
        <f ca="1">IF(ISERROR($Q235),"",OFFSET(K!$D$1,$Q235-1,0))</f>
        <v/>
      </c>
      <c r="E235" s="213" t="str">
        <f ca="1">IF(ISERROR($Q235),"",OFFSET(K!$C$1,$Q235-1,0))</f>
        <v/>
      </c>
      <c r="F235" s="213" t="str">
        <f t="shared" ca="1" si="3"/>
        <v/>
      </c>
      <c r="G235" s="198"/>
      <c r="H235" s="207"/>
      <c r="I235" s="207"/>
      <c r="J235" s="207"/>
      <c r="K235" s="207"/>
      <c r="L235" s="207"/>
      <c r="M235" s="207"/>
      <c r="N235" s="207"/>
      <c r="O235" s="199"/>
      <c r="P235" s="208"/>
      <c r="Q235" s="209" t="e">
        <f>IF(OR(C235="",C235=R$4,C235=S$4),NA(),MATCH($B235&amp;$C235,K!$E:$E,0))</f>
        <v>#N/A</v>
      </c>
    </row>
    <row r="236" spans="1:17" ht="20.25">
      <c r="A236" s="193"/>
      <c r="B236" s="213"/>
      <c r="C236" s="213"/>
      <c r="D236" s="213" t="str">
        <f ca="1">IF(ISERROR($Q236),"",OFFSET(K!$D$1,$Q236-1,0))</f>
        <v/>
      </c>
      <c r="E236" s="213" t="str">
        <f ca="1">IF(ISERROR($Q236),"",OFFSET(K!$C$1,$Q236-1,0))</f>
        <v/>
      </c>
      <c r="F236" s="213" t="str">
        <f t="shared" ca="1" si="3"/>
        <v/>
      </c>
      <c r="G236" s="198"/>
      <c r="H236" s="207"/>
      <c r="I236" s="207"/>
      <c r="J236" s="207"/>
      <c r="K236" s="207"/>
      <c r="L236" s="207"/>
      <c r="M236" s="207"/>
      <c r="N236" s="207"/>
      <c r="O236" s="199"/>
      <c r="P236" s="208"/>
      <c r="Q236" s="209" t="e">
        <f>IF(OR(C236="",C236=R$4,C236=S$4),NA(),MATCH($B236&amp;$C236,K!$E:$E,0))</f>
        <v>#N/A</v>
      </c>
    </row>
    <row r="237" spans="1:17" ht="20.25">
      <c r="A237" s="193"/>
      <c r="B237" s="213"/>
      <c r="C237" s="213"/>
      <c r="D237" s="213" t="str">
        <f ca="1">IF(ISERROR($Q237),"",OFFSET(K!$D$1,$Q237-1,0))</f>
        <v/>
      </c>
      <c r="E237" s="213" t="str">
        <f ca="1">IF(ISERROR($Q237),"",OFFSET(K!$C$1,$Q237-1,0))</f>
        <v/>
      </c>
      <c r="F237" s="213" t="str">
        <f t="shared" ca="1" si="3"/>
        <v/>
      </c>
      <c r="G237" s="198"/>
      <c r="H237" s="207"/>
      <c r="I237" s="207"/>
      <c r="J237" s="207"/>
      <c r="K237" s="207"/>
      <c r="L237" s="207"/>
      <c r="M237" s="207"/>
      <c r="N237" s="207"/>
      <c r="O237" s="199"/>
      <c r="P237" s="208"/>
      <c r="Q237" s="209" t="e">
        <f>IF(OR(C237="",C237=R$4,C237=S$4),NA(),MATCH($B237&amp;$C237,K!$E:$E,0))</f>
        <v>#N/A</v>
      </c>
    </row>
    <row r="238" spans="1:17" ht="20.25">
      <c r="A238" s="193"/>
      <c r="B238" s="213"/>
      <c r="C238" s="213"/>
      <c r="D238" s="213" t="str">
        <f ca="1">IF(ISERROR($Q238),"",OFFSET(K!$D$1,$Q238-1,0))</f>
        <v/>
      </c>
      <c r="E238" s="213" t="str">
        <f ca="1">IF(ISERROR($Q238),"",OFFSET(K!$C$1,$Q238-1,0))</f>
        <v/>
      </c>
      <c r="F238" s="213" t="str">
        <f t="shared" ca="1" si="3"/>
        <v/>
      </c>
      <c r="G238" s="198"/>
      <c r="H238" s="207"/>
      <c r="I238" s="207"/>
      <c r="J238" s="207"/>
      <c r="K238" s="207"/>
      <c r="L238" s="207"/>
      <c r="M238" s="207"/>
      <c r="N238" s="207"/>
      <c r="O238" s="199"/>
      <c r="P238" s="208"/>
      <c r="Q238" s="209" t="e">
        <f>IF(OR(C238="",C238=R$4,C238=S$4),NA(),MATCH($B238&amp;$C238,K!$E:$E,0))</f>
        <v>#N/A</v>
      </c>
    </row>
    <row r="239" spans="1:17" ht="20.25">
      <c r="A239" s="193"/>
      <c r="B239" s="213"/>
      <c r="C239" s="213"/>
      <c r="D239" s="213" t="str">
        <f ca="1">IF(ISERROR($Q239),"",OFFSET(K!$D$1,$Q239-1,0))</f>
        <v/>
      </c>
      <c r="E239" s="213" t="str">
        <f ca="1">IF(ISERROR($Q239),"",OFFSET(K!$C$1,$Q239-1,0))</f>
        <v/>
      </c>
      <c r="F239" s="213" t="str">
        <f t="shared" ca="1" si="3"/>
        <v/>
      </c>
      <c r="G239" s="198"/>
      <c r="H239" s="207"/>
      <c r="I239" s="207"/>
      <c r="J239" s="207"/>
      <c r="K239" s="207"/>
      <c r="L239" s="207"/>
      <c r="M239" s="207"/>
      <c r="N239" s="207"/>
      <c r="O239" s="199"/>
      <c r="P239" s="208"/>
      <c r="Q239" s="209" t="e">
        <f>IF(OR(C239="",C239=R$4,C239=S$4),NA(),MATCH($B239&amp;$C239,K!$E:$E,0))</f>
        <v>#N/A</v>
      </c>
    </row>
    <row r="240" spans="1:17" ht="20.25">
      <c r="A240" s="193"/>
      <c r="B240" s="213"/>
      <c r="C240" s="213"/>
      <c r="D240" s="213" t="str">
        <f ca="1">IF(ISERROR($Q240),"",OFFSET(K!$D$1,$Q240-1,0))</f>
        <v/>
      </c>
      <c r="E240" s="213" t="str">
        <f ca="1">IF(ISERROR($Q240),"",OFFSET(K!$C$1,$Q240-1,0))</f>
        <v/>
      </c>
      <c r="F240" s="213" t="str">
        <f t="shared" ca="1" si="3"/>
        <v/>
      </c>
      <c r="G240" s="198"/>
      <c r="H240" s="207"/>
      <c r="I240" s="207"/>
      <c r="J240" s="207"/>
      <c r="K240" s="207"/>
      <c r="L240" s="207"/>
      <c r="M240" s="207"/>
      <c r="N240" s="207"/>
      <c r="O240" s="199"/>
      <c r="P240" s="208"/>
      <c r="Q240" s="209" t="e">
        <f>IF(OR(C240="",C240=R$4,C240=S$4),NA(),MATCH($B240&amp;$C240,K!$E:$E,0))</f>
        <v>#N/A</v>
      </c>
    </row>
    <row r="241" spans="1:17" ht="20.25">
      <c r="A241" s="193"/>
      <c r="B241" s="213"/>
      <c r="C241" s="213"/>
      <c r="D241" s="213" t="str">
        <f ca="1">IF(ISERROR($Q241),"",OFFSET(K!$D$1,$Q241-1,0))</f>
        <v/>
      </c>
      <c r="E241" s="213" t="str">
        <f ca="1">IF(ISERROR($Q241),"",OFFSET(K!$C$1,$Q241-1,0))</f>
        <v/>
      </c>
      <c r="F241" s="213" t="str">
        <f t="shared" ca="1" si="3"/>
        <v/>
      </c>
      <c r="G241" s="198"/>
      <c r="H241" s="207"/>
      <c r="I241" s="207"/>
      <c r="J241" s="207"/>
      <c r="K241" s="207"/>
      <c r="L241" s="207"/>
      <c r="M241" s="207"/>
      <c r="N241" s="207"/>
      <c r="O241" s="199"/>
      <c r="P241" s="208"/>
      <c r="Q241" s="209" t="e">
        <f>IF(OR(C241="",C241=R$4,C241=S$4),NA(),MATCH($B241&amp;$C241,K!$E:$E,0))</f>
        <v>#N/A</v>
      </c>
    </row>
    <row r="242" spans="1:17" ht="20.25">
      <c r="A242" s="193"/>
      <c r="B242" s="213"/>
      <c r="C242" s="213"/>
      <c r="D242" s="213" t="str">
        <f ca="1">IF(ISERROR($Q242),"",OFFSET(K!$D$1,$Q242-1,0))</f>
        <v/>
      </c>
      <c r="E242" s="213" t="str">
        <f ca="1">IF(ISERROR($Q242),"",OFFSET(K!$C$1,$Q242-1,0))</f>
        <v/>
      </c>
      <c r="F242" s="213" t="str">
        <f t="shared" ca="1" si="3"/>
        <v/>
      </c>
      <c r="G242" s="198"/>
      <c r="H242" s="207"/>
      <c r="I242" s="207"/>
      <c r="J242" s="207"/>
      <c r="K242" s="207"/>
      <c r="L242" s="207"/>
      <c r="M242" s="207"/>
      <c r="N242" s="207"/>
      <c r="O242" s="199"/>
      <c r="P242" s="208"/>
      <c r="Q242" s="209" t="e">
        <f>IF(OR(C242="",C242=R$4,C242=S$4),NA(),MATCH($B242&amp;$C242,K!$E:$E,0))</f>
        <v>#N/A</v>
      </c>
    </row>
    <row r="243" spans="1:17" ht="20.25">
      <c r="A243" s="193"/>
      <c r="B243" s="213"/>
      <c r="C243" s="213"/>
      <c r="D243" s="213" t="str">
        <f ca="1">IF(ISERROR($Q243),"",OFFSET(K!$D$1,$Q243-1,0))</f>
        <v/>
      </c>
      <c r="E243" s="213" t="str">
        <f ca="1">IF(ISERROR($Q243),"",OFFSET(K!$C$1,$Q243-1,0))</f>
        <v/>
      </c>
      <c r="F243" s="213" t="str">
        <f t="shared" ca="1" si="3"/>
        <v/>
      </c>
      <c r="G243" s="198"/>
      <c r="H243" s="207"/>
      <c r="I243" s="207"/>
      <c r="J243" s="207"/>
      <c r="K243" s="207"/>
      <c r="L243" s="207"/>
      <c r="M243" s="207"/>
      <c r="N243" s="207"/>
      <c r="O243" s="199"/>
      <c r="P243" s="208"/>
      <c r="Q243" s="209" t="e">
        <f>IF(OR(C243="",C243=R$4,C243=S$4),NA(),MATCH($B243&amp;$C243,K!$E:$E,0))</f>
        <v>#N/A</v>
      </c>
    </row>
    <row r="244" spans="1:17" ht="20.25">
      <c r="A244" s="193"/>
      <c r="B244" s="213"/>
      <c r="C244" s="213"/>
      <c r="D244" s="213" t="str">
        <f ca="1">IF(ISERROR($Q244),"",OFFSET(K!$D$1,$Q244-1,0))</f>
        <v/>
      </c>
      <c r="E244" s="213" t="str">
        <f ca="1">IF(ISERROR($Q244),"",OFFSET(K!$C$1,$Q244-1,0))</f>
        <v/>
      </c>
      <c r="F244" s="213" t="str">
        <f t="shared" ca="1" si="3"/>
        <v/>
      </c>
      <c r="G244" s="198"/>
      <c r="H244" s="207"/>
      <c r="I244" s="207"/>
      <c r="J244" s="207"/>
      <c r="K244" s="207"/>
      <c r="L244" s="207"/>
      <c r="M244" s="207"/>
      <c r="N244" s="207"/>
      <c r="O244" s="199"/>
      <c r="P244" s="208"/>
      <c r="Q244" s="209" t="e">
        <f>IF(OR(C244="",C244=R$4,C244=S$4),NA(),MATCH($B244&amp;$C244,K!$E:$E,0))</f>
        <v>#N/A</v>
      </c>
    </row>
    <row r="245" spans="1:17" ht="20.25">
      <c r="A245" s="193"/>
      <c r="B245" s="213"/>
      <c r="C245" s="213"/>
      <c r="D245" s="213" t="str">
        <f ca="1">IF(ISERROR($Q245),"",OFFSET(K!$D$1,$Q245-1,0))</f>
        <v/>
      </c>
      <c r="E245" s="213" t="str">
        <f ca="1">IF(ISERROR($Q245),"",OFFSET(K!$C$1,$Q245-1,0))</f>
        <v/>
      </c>
      <c r="F245" s="213" t="str">
        <f t="shared" ca="1" si="3"/>
        <v/>
      </c>
      <c r="G245" s="198"/>
      <c r="H245" s="207"/>
      <c r="I245" s="207"/>
      <c r="J245" s="207"/>
      <c r="K245" s="207"/>
      <c r="L245" s="207"/>
      <c r="M245" s="207"/>
      <c r="N245" s="207"/>
      <c r="O245" s="199"/>
      <c r="P245" s="208"/>
      <c r="Q245" s="209" t="e">
        <f>IF(OR(C245="",C245=R$4,C245=S$4),NA(),MATCH($B245&amp;$C245,K!$E:$E,0))</f>
        <v>#N/A</v>
      </c>
    </row>
    <row r="246" spans="1:17" ht="20.25">
      <c r="A246" s="193"/>
      <c r="B246" s="213"/>
      <c r="C246" s="213"/>
      <c r="D246" s="213" t="str">
        <f ca="1">IF(ISERROR($Q246),"",OFFSET(K!$D$1,$Q246-1,0))</f>
        <v/>
      </c>
      <c r="E246" s="213" t="str">
        <f ca="1">IF(ISERROR($Q246),"",OFFSET(K!$C$1,$Q246-1,0))</f>
        <v/>
      </c>
      <c r="F246" s="213" t="str">
        <f t="shared" ca="1" si="3"/>
        <v/>
      </c>
      <c r="G246" s="198"/>
      <c r="H246" s="207"/>
      <c r="I246" s="207"/>
      <c r="J246" s="207"/>
      <c r="K246" s="207"/>
      <c r="L246" s="207"/>
      <c r="M246" s="207"/>
      <c r="N246" s="207"/>
      <c r="O246" s="199"/>
      <c r="P246" s="208"/>
      <c r="Q246" s="209" t="e">
        <f>IF(OR(C246="",C246=R$4,C246=S$4),NA(),MATCH($B246&amp;$C246,K!$E:$E,0))</f>
        <v>#N/A</v>
      </c>
    </row>
    <row r="247" spans="1:17" ht="20.25">
      <c r="A247" s="193"/>
      <c r="B247" s="213"/>
      <c r="C247" s="213"/>
      <c r="D247" s="213" t="str">
        <f ca="1">IF(ISERROR($Q247),"",OFFSET(K!$D$1,$Q247-1,0))</f>
        <v/>
      </c>
      <c r="E247" s="213" t="str">
        <f ca="1">IF(ISERROR($Q247),"",OFFSET(K!$C$1,$Q247-1,0))</f>
        <v/>
      </c>
      <c r="F247" s="213" t="str">
        <f t="shared" ca="1" si="3"/>
        <v/>
      </c>
      <c r="G247" s="198"/>
      <c r="H247" s="207"/>
      <c r="I247" s="207"/>
      <c r="J247" s="207"/>
      <c r="K247" s="207"/>
      <c r="L247" s="207"/>
      <c r="M247" s="207"/>
      <c r="N247" s="207"/>
      <c r="O247" s="199"/>
      <c r="P247" s="208"/>
      <c r="Q247" s="209" t="e">
        <f>IF(OR(C247="",C247=R$4,C247=S$4),NA(),MATCH($B247&amp;$C247,K!$E:$E,0))</f>
        <v>#N/A</v>
      </c>
    </row>
    <row r="248" spans="1:17" ht="20.25">
      <c r="A248" s="193"/>
      <c r="B248" s="213"/>
      <c r="C248" s="213"/>
      <c r="D248" s="213" t="str">
        <f ca="1">IF(ISERROR($Q248),"",OFFSET(K!$D$1,$Q248-1,0))</f>
        <v/>
      </c>
      <c r="E248" s="213" t="str">
        <f ca="1">IF(ISERROR($Q248),"",OFFSET(K!$C$1,$Q248-1,0))</f>
        <v/>
      </c>
      <c r="F248" s="213" t="str">
        <f t="shared" ca="1" si="3"/>
        <v/>
      </c>
      <c r="G248" s="198"/>
      <c r="H248" s="207"/>
      <c r="I248" s="207"/>
      <c r="J248" s="207"/>
      <c r="K248" s="207"/>
      <c r="L248" s="207"/>
      <c r="M248" s="207"/>
      <c r="N248" s="207"/>
      <c r="O248" s="199"/>
      <c r="P248" s="208"/>
      <c r="Q248" s="209" t="e">
        <f>IF(OR(C248="",C248=R$4,C248=S$4),NA(),MATCH($B248&amp;$C248,K!$E:$E,0))</f>
        <v>#N/A</v>
      </c>
    </row>
    <row r="249" spans="1:17" ht="20.25">
      <c r="A249" s="193"/>
      <c r="B249" s="213"/>
      <c r="C249" s="213"/>
      <c r="D249" s="213" t="str">
        <f ca="1">IF(ISERROR($Q249),"",OFFSET(K!$D$1,$Q249-1,0))</f>
        <v/>
      </c>
      <c r="E249" s="213" t="str">
        <f ca="1">IF(ISERROR($Q249),"",OFFSET(K!$C$1,$Q249-1,0))</f>
        <v/>
      </c>
      <c r="F249" s="213" t="str">
        <f t="shared" ca="1" si="3"/>
        <v/>
      </c>
      <c r="G249" s="198"/>
      <c r="H249" s="207"/>
      <c r="I249" s="207"/>
      <c r="J249" s="207"/>
      <c r="K249" s="207"/>
      <c r="L249" s="207"/>
      <c r="M249" s="207"/>
      <c r="N249" s="207"/>
      <c r="O249" s="199"/>
      <c r="P249" s="208"/>
      <c r="Q249" s="209" t="e">
        <f>IF(OR(C249="",C249=R$4,C249=S$4),NA(),MATCH($B249&amp;$C249,K!$E:$E,0))</f>
        <v>#N/A</v>
      </c>
    </row>
    <row r="250" spans="1:17" ht="20.25">
      <c r="A250" s="193"/>
      <c r="B250" s="213"/>
      <c r="C250" s="213"/>
      <c r="D250" s="213" t="str">
        <f ca="1">IF(ISERROR($Q250),"",OFFSET(K!$D$1,$Q250-1,0))</f>
        <v/>
      </c>
      <c r="E250" s="213" t="str">
        <f ca="1">IF(ISERROR($Q250),"",OFFSET(K!$C$1,$Q250-1,0))</f>
        <v/>
      </c>
      <c r="F250" s="213" t="str">
        <f t="shared" ca="1" si="3"/>
        <v/>
      </c>
      <c r="G250" s="198"/>
      <c r="H250" s="207"/>
      <c r="I250" s="207"/>
      <c r="J250" s="207"/>
      <c r="K250" s="207"/>
      <c r="L250" s="207"/>
      <c r="M250" s="207"/>
      <c r="N250" s="207"/>
      <c r="O250" s="199"/>
      <c r="P250" s="208"/>
      <c r="Q250" s="209" t="e">
        <f>IF(OR(C250="",C250=R$4,C250=S$4),NA(),MATCH($B250&amp;$C250,K!$E:$E,0))</f>
        <v>#N/A</v>
      </c>
    </row>
    <row r="251" spans="1:17" ht="20.25">
      <c r="A251" s="193"/>
      <c r="B251" s="213"/>
      <c r="C251" s="213"/>
      <c r="D251" s="213" t="str">
        <f ca="1">IF(ISERROR($Q251),"",OFFSET(K!$D$1,$Q251-1,0))</f>
        <v/>
      </c>
      <c r="E251" s="213" t="str">
        <f ca="1">IF(ISERROR($Q251),"",OFFSET(K!$C$1,$Q251-1,0))</f>
        <v/>
      </c>
      <c r="F251" s="213" t="str">
        <f t="shared" ca="1" si="3"/>
        <v/>
      </c>
      <c r="G251" s="198"/>
      <c r="H251" s="207"/>
      <c r="I251" s="207"/>
      <c r="J251" s="207"/>
      <c r="K251" s="207"/>
      <c r="L251" s="207"/>
      <c r="M251" s="207"/>
      <c r="N251" s="207"/>
      <c r="O251" s="199"/>
      <c r="P251" s="208"/>
      <c r="Q251" s="209" t="e">
        <f>IF(OR(C251="",C251=R$4,C251=S$4),NA(),MATCH($B251&amp;$C251,K!$E:$E,0))</f>
        <v>#N/A</v>
      </c>
    </row>
    <row r="252" spans="1:17" ht="20.25">
      <c r="A252" s="193"/>
      <c r="B252" s="213"/>
      <c r="C252" s="213"/>
      <c r="D252" s="213" t="str">
        <f ca="1">IF(ISERROR($Q252),"",OFFSET(K!$D$1,$Q252-1,0))</f>
        <v/>
      </c>
      <c r="E252" s="213" t="str">
        <f ca="1">IF(ISERROR($Q252),"",OFFSET(K!$C$1,$Q252-1,0))</f>
        <v/>
      </c>
      <c r="F252" s="213" t="str">
        <f t="shared" ca="1" si="3"/>
        <v/>
      </c>
      <c r="G252" s="198"/>
      <c r="H252" s="207"/>
      <c r="I252" s="207"/>
      <c r="J252" s="207"/>
      <c r="K252" s="207"/>
      <c r="L252" s="207"/>
      <c r="M252" s="207"/>
      <c r="N252" s="207"/>
      <c r="O252" s="199"/>
      <c r="P252" s="208"/>
      <c r="Q252" s="209" t="e">
        <f>IF(OR(C252="",C252=R$4,C252=S$4),NA(),MATCH($B252&amp;$C252,K!$E:$E,0))</f>
        <v>#N/A</v>
      </c>
    </row>
    <row r="253" spans="1:17" ht="20.25">
      <c r="A253" s="193"/>
      <c r="B253" s="213"/>
      <c r="C253" s="213"/>
      <c r="D253" s="213" t="str">
        <f ca="1">IF(ISERROR($Q253),"",OFFSET(K!$D$1,$Q253-1,0))</f>
        <v/>
      </c>
      <c r="E253" s="213" t="str">
        <f ca="1">IF(ISERROR($Q253),"",OFFSET(K!$C$1,$Q253-1,0))</f>
        <v/>
      </c>
      <c r="F253" s="213" t="str">
        <f t="shared" ca="1" si="3"/>
        <v/>
      </c>
      <c r="G253" s="198"/>
      <c r="H253" s="207"/>
      <c r="I253" s="207"/>
      <c r="J253" s="207"/>
      <c r="K253" s="207"/>
      <c r="L253" s="207"/>
      <c r="M253" s="207"/>
      <c r="N253" s="207"/>
      <c r="O253" s="199"/>
      <c r="P253" s="208"/>
      <c r="Q253" s="209" t="e">
        <f>IF(OR(C253="",C253=R$4,C253=S$4),NA(),MATCH($B253&amp;$C253,K!$E:$E,0))</f>
        <v>#N/A</v>
      </c>
    </row>
    <row r="254" spans="1:17" ht="20.25">
      <c r="A254" s="193"/>
      <c r="B254" s="213"/>
      <c r="C254" s="213"/>
      <c r="D254" s="213" t="str">
        <f ca="1">IF(ISERROR($Q254),"",OFFSET(K!$D$1,$Q254-1,0))</f>
        <v/>
      </c>
      <c r="E254" s="213" t="str">
        <f ca="1">IF(ISERROR($Q254),"",OFFSET(K!$C$1,$Q254-1,0))</f>
        <v/>
      </c>
      <c r="F254" s="213" t="str">
        <f t="shared" ca="1" si="3"/>
        <v/>
      </c>
      <c r="G254" s="198"/>
      <c r="H254" s="207"/>
      <c r="I254" s="207"/>
      <c r="J254" s="207"/>
      <c r="K254" s="207"/>
      <c r="L254" s="207"/>
      <c r="M254" s="207"/>
      <c r="N254" s="207"/>
      <c r="O254" s="199"/>
      <c r="P254" s="208"/>
      <c r="Q254" s="209" t="e">
        <f>IF(OR(C254="",C254=R$4,C254=S$4),NA(),MATCH($B254&amp;$C254,K!$E:$E,0))</f>
        <v>#N/A</v>
      </c>
    </row>
    <row r="255" spans="1:17" ht="20.25">
      <c r="A255" s="193"/>
      <c r="B255" s="213"/>
      <c r="C255" s="213"/>
      <c r="D255" s="213" t="str">
        <f ca="1">IF(ISERROR($Q255),"",OFFSET(K!$D$1,$Q255-1,0))</f>
        <v/>
      </c>
      <c r="E255" s="213" t="str">
        <f ca="1">IF(ISERROR($Q255),"",OFFSET(K!$C$1,$Q255-1,0))</f>
        <v/>
      </c>
      <c r="F255" s="213" t="str">
        <f t="shared" ca="1" si="3"/>
        <v/>
      </c>
      <c r="G255" s="198"/>
      <c r="H255" s="207"/>
      <c r="I255" s="207"/>
      <c r="J255" s="207"/>
      <c r="K255" s="207"/>
      <c r="L255" s="207"/>
      <c r="M255" s="207"/>
      <c r="N255" s="207"/>
      <c r="O255" s="199"/>
      <c r="P255" s="208"/>
      <c r="Q255" s="209" t="e">
        <f>IF(OR(C255="",C255=R$4,C255=S$4),NA(),MATCH($B255&amp;$C255,K!$E:$E,0))</f>
        <v>#N/A</v>
      </c>
    </row>
    <row r="256" spans="1:17" ht="20.25">
      <c r="A256" s="193"/>
      <c r="B256" s="213"/>
      <c r="C256" s="213"/>
      <c r="D256" s="213" t="str">
        <f ca="1">IF(ISERROR($Q256),"",OFFSET(K!$D$1,$Q256-1,0))</f>
        <v/>
      </c>
      <c r="E256" s="213" t="str">
        <f ca="1">IF(ISERROR($Q256),"",OFFSET(K!$C$1,$Q256-1,0))</f>
        <v/>
      </c>
      <c r="F256" s="213" t="str">
        <f t="shared" ca="1" si="3"/>
        <v/>
      </c>
      <c r="G256" s="198"/>
      <c r="H256" s="207"/>
      <c r="I256" s="207"/>
      <c r="J256" s="207"/>
      <c r="K256" s="207"/>
      <c r="L256" s="207"/>
      <c r="M256" s="207"/>
      <c r="N256" s="207"/>
      <c r="O256" s="199"/>
      <c r="P256" s="208"/>
      <c r="Q256" s="209" t="e">
        <f>IF(OR(C256="",C256=R$4,C256=S$4),NA(),MATCH($B256&amp;$C256,K!$E:$E,0))</f>
        <v>#N/A</v>
      </c>
    </row>
    <row r="257" spans="1:17" ht="20.25">
      <c r="A257" s="193"/>
      <c r="B257" s="213"/>
      <c r="C257" s="213"/>
      <c r="D257" s="213" t="str">
        <f ca="1">IF(ISERROR($Q257),"",OFFSET(K!$D$1,$Q257-1,0))</f>
        <v/>
      </c>
      <c r="E257" s="213" t="str">
        <f ca="1">IF(ISERROR($Q257),"",OFFSET(K!$C$1,$Q257-1,0))</f>
        <v/>
      </c>
      <c r="F257" s="213" t="str">
        <f t="shared" ca="1" si="3"/>
        <v/>
      </c>
      <c r="G257" s="198"/>
      <c r="H257" s="207"/>
      <c r="I257" s="207"/>
      <c r="J257" s="207"/>
      <c r="K257" s="207"/>
      <c r="L257" s="207"/>
      <c r="M257" s="207"/>
      <c r="N257" s="207"/>
      <c r="O257" s="199"/>
      <c r="P257" s="208"/>
      <c r="Q257" s="209" t="e">
        <f>IF(OR(C257="",C257=R$4,C257=S$4),NA(),MATCH($B257&amp;$C257,K!$E:$E,0))</f>
        <v>#N/A</v>
      </c>
    </row>
    <row r="258" spans="1:17" ht="20.25">
      <c r="A258" s="193"/>
      <c r="B258" s="213"/>
      <c r="C258" s="213"/>
      <c r="D258" s="213" t="str">
        <f ca="1">IF(ISERROR($Q258),"",OFFSET(K!$D$1,$Q258-1,0))</f>
        <v/>
      </c>
      <c r="E258" s="213" t="str">
        <f ca="1">IF(ISERROR($Q258),"",OFFSET(K!$C$1,$Q258-1,0))</f>
        <v/>
      </c>
      <c r="F258" s="213" t="str">
        <f t="shared" ca="1" si="3"/>
        <v/>
      </c>
      <c r="G258" s="198"/>
      <c r="H258" s="207"/>
      <c r="I258" s="207"/>
      <c r="J258" s="207"/>
      <c r="K258" s="207"/>
      <c r="L258" s="207"/>
      <c r="M258" s="207"/>
      <c r="N258" s="207"/>
      <c r="O258" s="199"/>
      <c r="P258" s="208"/>
      <c r="Q258" s="209" t="e">
        <f>IF(OR(C258="",C258=R$4,C258=S$4),NA(),MATCH($B258&amp;$C258,K!$E:$E,0))</f>
        <v>#N/A</v>
      </c>
    </row>
    <row r="259" spans="1:17" ht="20.25">
      <c r="A259" s="193"/>
      <c r="B259" s="213"/>
      <c r="C259" s="213"/>
      <c r="D259" s="213" t="str">
        <f ca="1">IF(ISERROR($Q259),"",OFFSET(K!$D$1,$Q259-1,0))</f>
        <v/>
      </c>
      <c r="E259" s="213" t="str">
        <f ca="1">IF(ISERROR($Q259),"",OFFSET(K!$C$1,$Q259-1,0))</f>
        <v/>
      </c>
      <c r="F259" s="213" t="str">
        <f t="shared" ca="1" si="3"/>
        <v/>
      </c>
      <c r="G259" s="198"/>
      <c r="H259" s="207"/>
      <c r="I259" s="207"/>
      <c r="J259" s="207"/>
      <c r="K259" s="207"/>
      <c r="L259" s="207"/>
      <c r="M259" s="207"/>
      <c r="N259" s="207"/>
      <c r="O259" s="199"/>
      <c r="P259" s="208"/>
      <c r="Q259" s="209" t="e">
        <f>IF(OR(C259="",C259=R$4,C259=S$4),NA(),MATCH($B259&amp;$C259,K!$E:$E,0))</f>
        <v>#N/A</v>
      </c>
    </row>
    <row r="260" spans="1:17" ht="20.25">
      <c r="A260" s="193"/>
      <c r="B260" s="213"/>
      <c r="C260" s="213"/>
      <c r="D260" s="213" t="str">
        <f ca="1">IF(ISERROR($Q260),"",OFFSET(K!$D$1,$Q260-1,0))</f>
        <v/>
      </c>
      <c r="E260" s="213" t="str">
        <f ca="1">IF(ISERROR($Q260),"",OFFSET(K!$C$1,$Q260-1,0))</f>
        <v/>
      </c>
      <c r="F260" s="213" t="str">
        <f t="shared" ca="1" si="3"/>
        <v/>
      </c>
      <c r="G260" s="198"/>
      <c r="H260" s="207"/>
      <c r="I260" s="207"/>
      <c r="J260" s="207"/>
      <c r="K260" s="207"/>
      <c r="L260" s="207"/>
      <c r="M260" s="207"/>
      <c r="N260" s="207"/>
      <c r="O260" s="199"/>
      <c r="P260" s="208"/>
      <c r="Q260" s="209" t="e">
        <f>IF(OR(C260="",C260=R$4,C260=S$4),NA(),MATCH($B260&amp;$C260,K!$E:$E,0))</f>
        <v>#N/A</v>
      </c>
    </row>
    <row r="261" spans="1:17" ht="20.25">
      <c r="A261" s="193"/>
      <c r="B261" s="213"/>
      <c r="C261" s="213"/>
      <c r="D261" s="213" t="str">
        <f ca="1">IF(ISERROR($Q261),"",OFFSET(K!$D$1,$Q261-1,0))</f>
        <v/>
      </c>
      <c r="E261" s="213" t="str">
        <f ca="1">IF(ISERROR($Q261),"",OFFSET(K!$C$1,$Q261-1,0))</f>
        <v/>
      </c>
      <c r="F261" s="213" t="str">
        <f t="shared" ref="F261:F324" ca="1" si="4">IF(ISERROR($Q261),"",OFFSET(S_E1,MATCH(B261&amp;D261,S_M,0)-1,0))</f>
        <v/>
      </c>
      <c r="G261" s="198"/>
      <c r="H261" s="207"/>
      <c r="I261" s="207"/>
      <c r="J261" s="207"/>
      <c r="K261" s="207"/>
      <c r="L261" s="207"/>
      <c r="M261" s="207"/>
      <c r="N261" s="207"/>
      <c r="O261" s="199"/>
      <c r="P261" s="208"/>
      <c r="Q261" s="209" t="e">
        <f>IF(OR(C261="",C261=R$4,C261=S$4),NA(),MATCH($B261&amp;$C261,K!$E:$E,0))</f>
        <v>#N/A</v>
      </c>
    </row>
    <row r="262" spans="1:17" ht="20.25">
      <c r="A262" s="193"/>
      <c r="B262" s="213"/>
      <c r="C262" s="213"/>
      <c r="D262" s="213" t="str">
        <f ca="1">IF(ISERROR($Q262),"",OFFSET(K!$D$1,$Q262-1,0))</f>
        <v/>
      </c>
      <c r="E262" s="213" t="str">
        <f ca="1">IF(ISERROR($Q262),"",OFFSET(K!$C$1,$Q262-1,0))</f>
        <v/>
      </c>
      <c r="F262" s="213" t="str">
        <f t="shared" ca="1" si="4"/>
        <v/>
      </c>
      <c r="G262" s="198"/>
      <c r="H262" s="207"/>
      <c r="I262" s="207"/>
      <c r="J262" s="207"/>
      <c r="K262" s="207"/>
      <c r="L262" s="207"/>
      <c r="M262" s="207"/>
      <c r="N262" s="207"/>
      <c r="O262" s="199"/>
      <c r="P262" s="208"/>
      <c r="Q262" s="209" t="e">
        <f>IF(OR(C262="",C262=R$4,C262=S$4),NA(),MATCH($B262&amp;$C262,K!$E:$E,0))</f>
        <v>#N/A</v>
      </c>
    </row>
    <row r="263" spans="1:17" ht="20.25">
      <c r="A263" s="193"/>
      <c r="B263" s="213"/>
      <c r="C263" s="213"/>
      <c r="D263" s="213" t="str">
        <f ca="1">IF(ISERROR($Q263),"",OFFSET(K!$D$1,$Q263-1,0))</f>
        <v/>
      </c>
      <c r="E263" s="213" t="str">
        <f ca="1">IF(ISERROR($Q263),"",OFFSET(K!$C$1,$Q263-1,0))</f>
        <v/>
      </c>
      <c r="F263" s="213" t="str">
        <f t="shared" ca="1" si="4"/>
        <v/>
      </c>
      <c r="G263" s="198"/>
      <c r="H263" s="207"/>
      <c r="I263" s="207"/>
      <c r="J263" s="207"/>
      <c r="K263" s="207"/>
      <c r="L263" s="207"/>
      <c r="M263" s="207"/>
      <c r="N263" s="207"/>
      <c r="O263" s="199"/>
      <c r="P263" s="208"/>
      <c r="Q263" s="209" t="e">
        <f>IF(OR(C263="",C263=R$4,C263=S$4),NA(),MATCH($B263&amp;$C263,K!$E:$E,0))</f>
        <v>#N/A</v>
      </c>
    </row>
    <row r="264" spans="1:17" ht="20.25">
      <c r="A264" s="193"/>
      <c r="B264" s="213"/>
      <c r="C264" s="213"/>
      <c r="D264" s="213" t="str">
        <f ca="1">IF(ISERROR($Q264),"",OFFSET(K!$D$1,$Q264-1,0))</f>
        <v/>
      </c>
      <c r="E264" s="213" t="str">
        <f ca="1">IF(ISERROR($Q264),"",OFFSET(K!$C$1,$Q264-1,0))</f>
        <v/>
      </c>
      <c r="F264" s="213" t="str">
        <f t="shared" ca="1" si="4"/>
        <v/>
      </c>
      <c r="G264" s="198"/>
      <c r="H264" s="207"/>
      <c r="I264" s="207"/>
      <c r="J264" s="207"/>
      <c r="K264" s="207"/>
      <c r="L264" s="207"/>
      <c r="M264" s="207"/>
      <c r="N264" s="207"/>
      <c r="O264" s="199"/>
      <c r="P264" s="208"/>
      <c r="Q264" s="209" t="e">
        <f>IF(OR(C264="",C264=R$4,C264=S$4),NA(),MATCH($B264&amp;$C264,K!$E:$E,0))</f>
        <v>#N/A</v>
      </c>
    </row>
    <row r="265" spans="1:17" ht="20.25">
      <c r="A265" s="193"/>
      <c r="B265" s="213"/>
      <c r="C265" s="213"/>
      <c r="D265" s="213" t="str">
        <f ca="1">IF(ISERROR($Q265),"",OFFSET(K!$D$1,$Q265-1,0))</f>
        <v/>
      </c>
      <c r="E265" s="213" t="str">
        <f ca="1">IF(ISERROR($Q265),"",OFFSET(K!$C$1,$Q265-1,0))</f>
        <v/>
      </c>
      <c r="F265" s="213" t="str">
        <f t="shared" ca="1" si="4"/>
        <v/>
      </c>
      <c r="G265" s="198"/>
      <c r="H265" s="207"/>
      <c r="I265" s="207"/>
      <c r="J265" s="207"/>
      <c r="K265" s="207"/>
      <c r="L265" s="207"/>
      <c r="M265" s="207"/>
      <c r="N265" s="207"/>
      <c r="O265" s="199"/>
      <c r="P265" s="208"/>
      <c r="Q265" s="209" t="e">
        <f>IF(OR(C265="",C265=R$4,C265=S$4),NA(),MATCH($B265&amp;$C265,K!$E:$E,0))</f>
        <v>#N/A</v>
      </c>
    </row>
    <row r="266" spans="1:17" ht="20.25">
      <c r="A266" s="193"/>
      <c r="B266" s="213"/>
      <c r="C266" s="213"/>
      <c r="D266" s="213" t="str">
        <f ca="1">IF(ISERROR($Q266),"",OFFSET(K!$D$1,$Q266-1,0))</f>
        <v/>
      </c>
      <c r="E266" s="213" t="str">
        <f ca="1">IF(ISERROR($Q266),"",OFFSET(K!$C$1,$Q266-1,0))</f>
        <v/>
      </c>
      <c r="F266" s="213" t="str">
        <f t="shared" ca="1" si="4"/>
        <v/>
      </c>
      <c r="G266" s="198"/>
      <c r="H266" s="207"/>
      <c r="I266" s="207"/>
      <c r="J266" s="207"/>
      <c r="K266" s="207"/>
      <c r="L266" s="207"/>
      <c r="M266" s="207"/>
      <c r="N266" s="207"/>
      <c r="O266" s="199"/>
      <c r="P266" s="208"/>
      <c r="Q266" s="209" t="e">
        <f>IF(OR(C266="",C266=R$4,C266=S$4),NA(),MATCH($B266&amp;$C266,K!$E:$E,0))</f>
        <v>#N/A</v>
      </c>
    </row>
    <row r="267" spans="1:17" ht="20.25">
      <c r="A267" s="193"/>
      <c r="B267" s="213"/>
      <c r="C267" s="213"/>
      <c r="D267" s="213" t="str">
        <f ca="1">IF(ISERROR($Q267),"",OFFSET(K!$D$1,$Q267-1,0))</f>
        <v/>
      </c>
      <c r="E267" s="213" t="str">
        <f ca="1">IF(ISERROR($Q267),"",OFFSET(K!$C$1,$Q267-1,0))</f>
        <v/>
      </c>
      <c r="F267" s="213" t="str">
        <f t="shared" ca="1" si="4"/>
        <v/>
      </c>
      <c r="G267" s="198"/>
      <c r="H267" s="207"/>
      <c r="I267" s="207"/>
      <c r="J267" s="207"/>
      <c r="K267" s="207"/>
      <c r="L267" s="207"/>
      <c r="M267" s="207"/>
      <c r="N267" s="207"/>
      <c r="O267" s="199"/>
      <c r="P267" s="208"/>
      <c r="Q267" s="209" t="e">
        <f>IF(OR(C267="",C267=R$4,C267=S$4),NA(),MATCH($B267&amp;$C267,K!$E:$E,0))</f>
        <v>#N/A</v>
      </c>
    </row>
    <row r="268" spans="1:17" ht="20.25">
      <c r="A268" s="193"/>
      <c r="B268" s="213"/>
      <c r="C268" s="213"/>
      <c r="D268" s="213" t="str">
        <f ca="1">IF(ISERROR($Q268),"",OFFSET(K!$D$1,$Q268-1,0))</f>
        <v/>
      </c>
      <c r="E268" s="213" t="str">
        <f ca="1">IF(ISERROR($Q268),"",OFFSET(K!$C$1,$Q268-1,0))</f>
        <v/>
      </c>
      <c r="F268" s="213" t="str">
        <f t="shared" ca="1" si="4"/>
        <v/>
      </c>
      <c r="G268" s="198"/>
      <c r="H268" s="207"/>
      <c r="I268" s="207"/>
      <c r="J268" s="207"/>
      <c r="K268" s="207"/>
      <c r="L268" s="207"/>
      <c r="M268" s="207"/>
      <c r="N268" s="207"/>
      <c r="O268" s="199"/>
      <c r="P268" s="208"/>
      <c r="Q268" s="209" t="e">
        <f>IF(OR(C268="",C268=R$4,C268=S$4),NA(),MATCH($B268&amp;$C268,K!$E:$E,0))</f>
        <v>#N/A</v>
      </c>
    </row>
    <row r="269" spans="1:17" ht="20.25">
      <c r="A269" s="193"/>
      <c r="B269" s="213"/>
      <c r="C269" s="213"/>
      <c r="D269" s="213" t="str">
        <f ca="1">IF(ISERROR($Q269),"",OFFSET(K!$D$1,$Q269-1,0))</f>
        <v/>
      </c>
      <c r="E269" s="213" t="str">
        <f ca="1">IF(ISERROR($Q269),"",OFFSET(K!$C$1,$Q269-1,0))</f>
        <v/>
      </c>
      <c r="F269" s="213" t="str">
        <f t="shared" ca="1" si="4"/>
        <v/>
      </c>
      <c r="G269" s="198"/>
      <c r="H269" s="207"/>
      <c r="I269" s="207"/>
      <c r="J269" s="207"/>
      <c r="K269" s="207"/>
      <c r="L269" s="207"/>
      <c r="M269" s="207"/>
      <c r="N269" s="207"/>
      <c r="O269" s="199"/>
      <c r="P269" s="208"/>
      <c r="Q269" s="209" t="e">
        <f>IF(OR(C269="",C269=R$4,C269=S$4),NA(),MATCH($B269&amp;$C269,K!$E:$E,0))</f>
        <v>#N/A</v>
      </c>
    </row>
    <row r="270" spans="1:17" ht="20.25">
      <c r="A270" s="193"/>
      <c r="B270" s="213"/>
      <c r="C270" s="213"/>
      <c r="D270" s="213" t="str">
        <f ca="1">IF(ISERROR($Q270),"",OFFSET(K!$D$1,$Q270-1,0))</f>
        <v/>
      </c>
      <c r="E270" s="213" t="str">
        <f ca="1">IF(ISERROR($Q270),"",OFFSET(K!$C$1,$Q270-1,0))</f>
        <v/>
      </c>
      <c r="F270" s="213" t="str">
        <f t="shared" ca="1" si="4"/>
        <v/>
      </c>
      <c r="G270" s="198"/>
      <c r="H270" s="207"/>
      <c r="I270" s="207"/>
      <c r="J270" s="207"/>
      <c r="K270" s="207"/>
      <c r="L270" s="207"/>
      <c r="M270" s="207"/>
      <c r="N270" s="207"/>
      <c r="O270" s="199"/>
      <c r="P270" s="208"/>
      <c r="Q270" s="209" t="e">
        <f>IF(OR(C270="",C270=R$4,C270=S$4),NA(),MATCH($B270&amp;$C270,K!$E:$E,0))</f>
        <v>#N/A</v>
      </c>
    </row>
    <row r="271" spans="1:17" ht="20.25">
      <c r="A271" s="193"/>
      <c r="B271" s="213"/>
      <c r="C271" s="213"/>
      <c r="D271" s="213" t="str">
        <f ca="1">IF(ISERROR($Q271),"",OFFSET(K!$D$1,$Q271-1,0))</f>
        <v/>
      </c>
      <c r="E271" s="213" t="str">
        <f ca="1">IF(ISERROR($Q271),"",OFFSET(K!$C$1,$Q271-1,0))</f>
        <v/>
      </c>
      <c r="F271" s="213" t="str">
        <f t="shared" ca="1" si="4"/>
        <v/>
      </c>
      <c r="G271" s="198"/>
      <c r="H271" s="207"/>
      <c r="I271" s="207"/>
      <c r="J271" s="207"/>
      <c r="K271" s="207"/>
      <c r="L271" s="207"/>
      <c r="M271" s="207"/>
      <c r="N271" s="207"/>
      <c r="O271" s="199"/>
      <c r="P271" s="208"/>
      <c r="Q271" s="209" t="e">
        <f>IF(OR(C271="",C271=R$4,C271=S$4),NA(),MATCH($B271&amp;$C271,K!$E:$E,0))</f>
        <v>#N/A</v>
      </c>
    </row>
    <row r="272" spans="1:17" ht="20.25">
      <c r="A272" s="193"/>
      <c r="B272" s="213"/>
      <c r="C272" s="213"/>
      <c r="D272" s="213" t="str">
        <f ca="1">IF(ISERROR($Q272),"",OFFSET(K!$D$1,$Q272-1,0))</f>
        <v/>
      </c>
      <c r="E272" s="213" t="str">
        <f ca="1">IF(ISERROR($Q272),"",OFFSET(K!$C$1,$Q272-1,0))</f>
        <v/>
      </c>
      <c r="F272" s="213" t="str">
        <f t="shared" ca="1" si="4"/>
        <v/>
      </c>
      <c r="G272" s="198"/>
      <c r="H272" s="207"/>
      <c r="I272" s="207"/>
      <c r="J272" s="207"/>
      <c r="K272" s="207"/>
      <c r="L272" s="207"/>
      <c r="M272" s="207"/>
      <c r="N272" s="207"/>
      <c r="O272" s="199"/>
      <c r="P272" s="208"/>
      <c r="Q272" s="209" t="e">
        <f>IF(OR(C272="",C272=R$4,C272=S$4),NA(),MATCH($B272&amp;$C272,K!$E:$E,0))</f>
        <v>#N/A</v>
      </c>
    </row>
    <row r="273" spans="1:17" ht="20.25">
      <c r="A273" s="193"/>
      <c r="B273" s="213"/>
      <c r="C273" s="213"/>
      <c r="D273" s="213" t="str">
        <f ca="1">IF(ISERROR($Q273),"",OFFSET(K!$D$1,$Q273-1,0))</f>
        <v/>
      </c>
      <c r="E273" s="213" t="str">
        <f ca="1">IF(ISERROR($Q273),"",OFFSET(K!$C$1,$Q273-1,0))</f>
        <v/>
      </c>
      <c r="F273" s="213" t="str">
        <f t="shared" ca="1" si="4"/>
        <v/>
      </c>
      <c r="G273" s="198"/>
      <c r="H273" s="207"/>
      <c r="I273" s="207"/>
      <c r="J273" s="207"/>
      <c r="K273" s="207"/>
      <c r="L273" s="207"/>
      <c r="M273" s="207"/>
      <c r="N273" s="207"/>
      <c r="O273" s="199"/>
      <c r="P273" s="208"/>
      <c r="Q273" s="209" t="e">
        <f>IF(OR(C273="",C273=R$4,C273=S$4),NA(),MATCH($B273&amp;$C273,K!$E:$E,0))</f>
        <v>#N/A</v>
      </c>
    </row>
    <row r="274" spans="1:17" ht="20.25">
      <c r="A274" s="193"/>
      <c r="B274" s="213"/>
      <c r="C274" s="213"/>
      <c r="D274" s="213" t="str">
        <f ca="1">IF(ISERROR($Q274),"",OFFSET(K!$D$1,$Q274-1,0))</f>
        <v/>
      </c>
      <c r="E274" s="213" t="str">
        <f ca="1">IF(ISERROR($Q274),"",OFFSET(K!$C$1,$Q274-1,0))</f>
        <v/>
      </c>
      <c r="F274" s="213" t="str">
        <f t="shared" ca="1" si="4"/>
        <v/>
      </c>
      <c r="G274" s="198"/>
      <c r="H274" s="207"/>
      <c r="I274" s="207"/>
      <c r="J274" s="207"/>
      <c r="K274" s="207"/>
      <c r="L274" s="207"/>
      <c r="M274" s="207"/>
      <c r="N274" s="207"/>
      <c r="O274" s="199"/>
      <c r="P274" s="208"/>
      <c r="Q274" s="209" t="e">
        <f>IF(OR(C274="",C274=R$4,C274=S$4),NA(),MATCH($B274&amp;$C274,K!$E:$E,0))</f>
        <v>#N/A</v>
      </c>
    </row>
    <row r="275" spans="1:17" ht="20.25">
      <c r="A275" s="193"/>
      <c r="B275" s="213"/>
      <c r="C275" s="213"/>
      <c r="D275" s="213" t="str">
        <f ca="1">IF(ISERROR($Q275),"",OFFSET(K!$D$1,$Q275-1,0))</f>
        <v/>
      </c>
      <c r="E275" s="213" t="str">
        <f ca="1">IF(ISERROR($Q275),"",OFFSET(K!$C$1,$Q275-1,0))</f>
        <v/>
      </c>
      <c r="F275" s="213" t="str">
        <f t="shared" ca="1" si="4"/>
        <v/>
      </c>
      <c r="G275" s="198"/>
      <c r="H275" s="207"/>
      <c r="I275" s="207"/>
      <c r="J275" s="207"/>
      <c r="K275" s="207"/>
      <c r="L275" s="207"/>
      <c r="M275" s="207"/>
      <c r="N275" s="207"/>
      <c r="O275" s="199"/>
      <c r="P275" s="208"/>
      <c r="Q275" s="209" t="e">
        <f>IF(OR(C275="",C275=R$4,C275=S$4),NA(),MATCH($B275&amp;$C275,K!$E:$E,0))</f>
        <v>#N/A</v>
      </c>
    </row>
    <row r="276" spans="1:17" ht="20.25">
      <c r="A276" s="193"/>
      <c r="B276" s="213"/>
      <c r="C276" s="213"/>
      <c r="D276" s="213" t="str">
        <f ca="1">IF(ISERROR($Q276),"",OFFSET(K!$D$1,$Q276-1,0))</f>
        <v/>
      </c>
      <c r="E276" s="213" t="str">
        <f ca="1">IF(ISERROR($Q276),"",OFFSET(K!$C$1,$Q276-1,0))</f>
        <v/>
      </c>
      <c r="F276" s="213" t="str">
        <f t="shared" ca="1" si="4"/>
        <v/>
      </c>
      <c r="G276" s="198"/>
      <c r="H276" s="207"/>
      <c r="I276" s="207"/>
      <c r="J276" s="207"/>
      <c r="K276" s="207"/>
      <c r="L276" s="207"/>
      <c r="M276" s="207"/>
      <c r="N276" s="207"/>
      <c r="O276" s="199"/>
      <c r="P276" s="208"/>
      <c r="Q276" s="209" t="e">
        <f>IF(OR(C276="",C276=R$4,C276=S$4),NA(),MATCH($B276&amp;$C276,K!$E:$E,0))</f>
        <v>#N/A</v>
      </c>
    </row>
    <row r="277" spans="1:17" ht="20.25">
      <c r="A277" s="193"/>
      <c r="B277" s="213"/>
      <c r="C277" s="213"/>
      <c r="D277" s="213" t="str">
        <f ca="1">IF(ISERROR($Q277),"",OFFSET(K!$D$1,$Q277-1,0))</f>
        <v/>
      </c>
      <c r="E277" s="213" t="str">
        <f ca="1">IF(ISERROR($Q277),"",OFFSET(K!$C$1,$Q277-1,0))</f>
        <v/>
      </c>
      <c r="F277" s="213" t="str">
        <f t="shared" ca="1" si="4"/>
        <v/>
      </c>
      <c r="G277" s="198"/>
      <c r="H277" s="207"/>
      <c r="I277" s="207"/>
      <c r="J277" s="207"/>
      <c r="K277" s="207"/>
      <c r="L277" s="207"/>
      <c r="M277" s="207"/>
      <c r="N277" s="207"/>
      <c r="O277" s="199"/>
      <c r="P277" s="208"/>
      <c r="Q277" s="209" t="e">
        <f>IF(OR(C277="",C277=R$4,C277=S$4),NA(),MATCH($B277&amp;$C277,K!$E:$E,0))</f>
        <v>#N/A</v>
      </c>
    </row>
    <row r="278" spans="1:17" ht="20.25">
      <c r="A278" s="193"/>
      <c r="B278" s="213"/>
      <c r="C278" s="213"/>
      <c r="D278" s="213" t="str">
        <f ca="1">IF(ISERROR($Q278),"",OFFSET(K!$D$1,$Q278-1,0))</f>
        <v/>
      </c>
      <c r="E278" s="213" t="str">
        <f ca="1">IF(ISERROR($Q278),"",OFFSET(K!$C$1,$Q278-1,0))</f>
        <v/>
      </c>
      <c r="F278" s="213" t="str">
        <f t="shared" ca="1" si="4"/>
        <v/>
      </c>
      <c r="G278" s="198"/>
      <c r="H278" s="207"/>
      <c r="I278" s="207"/>
      <c r="J278" s="207"/>
      <c r="K278" s="207"/>
      <c r="L278" s="207"/>
      <c r="M278" s="207"/>
      <c r="N278" s="207"/>
      <c r="O278" s="199"/>
      <c r="P278" s="208"/>
      <c r="Q278" s="209" t="e">
        <f>IF(OR(C278="",C278=R$4,C278=S$4),NA(),MATCH($B278&amp;$C278,K!$E:$E,0))</f>
        <v>#N/A</v>
      </c>
    </row>
    <row r="279" spans="1:17" ht="20.25">
      <c r="A279" s="193"/>
      <c r="B279" s="213"/>
      <c r="C279" s="213"/>
      <c r="D279" s="213" t="str">
        <f ca="1">IF(ISERROR($Q279),"",OFFSET(K!$D$1,$Q279-1,0))</f>
        <v/>
      </c>
      <c r="E279" s="213" t="str">
        <f ca="1">IF(ISERROR($Q279),"",OFFSET(K!$C$1,$Q279-1,0))</f>
        <v/>
      </c>
      <c r="F279" s="213" t="str">
        <f t="shared" ca="1" si="4"/>
        <v/>
      </c>
      <c r="G279" s="198"/>
      <c r="H279" s="207"/>
      <c r="I279" s="207"/>
      <c r="J279" s="207"/>
      <c r="K279" s="207"/>
      <c r="L279" s="207"/>
      <c r="M279" s="207"/>
      <c r="N279" s="207"/>
      <c r="O279" s="199"/>
      <c r="P279" s="208"/>
      <c r="Q279" s="209" t="e">
        <f>IF(OR(C279="",C279=R$4,C279=S$4),NA(),MATCH($B279&amp;$C279,K!$E:$E,0))</f>
        <v>#N/A</v>
      </c>
    </row>
    <row r="280" spans="1:17" ht="20.25">
      <c r="A280" s="193"/>
      <c r="B280" s="213"/>
      <c r="C280" s="213"/>
      <c r="D280" s="213" t="str">
        <f ca="1">IF(ISERROR($Q280),"",OFFSET(K!$D$1,$Q280-1,0))</f>
        <v/>
      </c>
      <c r="E280" s="213" t="str">
        <f ca="1">IF(ISERROR($Q280),"",OFFSET(K!$C$1,$Q280-1,0))</f>
        <v/>
      </c>
      <c r="F280" s="213" t="str">
        <f t="shared" ca="1" si="4"/>
        <v/>
      </c>
      <c r="G280" s="198"/>
      <c r="H280" s="207"/>
      <c r="I280" s="207"/>
      <c r="J280" s="207"/>
      <c r="K280" s="207"/>
      <c r="L280" s="207"/>
      <c r="M280" s="207"/>
      <c r="N280" s="207"/>
      <c r="O280" s="199"/>
      <c r="P280" s="208"/>
      <c r="Q280" s="209" t="e">
        <f>IF(OR(C280="",C280=R$4,C280=S$4),NA(),MATCH($B280&amp;$C280,K!$E:$E,0))</f>
        <v>#N/A</v>
      </c>
    </row>
    <row r="281" spans="1:17" ht="20.25">
      <c r="A281" s="193"/>
      <c r="B281" s="213"/>
      <c r="C281" s="213"/>
      <c r="D281" s="213" t="str">
        <f ca="1">IF(ISERROR($Q281),"",OFFSET(K!$D$1,$Q281-1,0))</f>
        <v/>
      </c>
      <c r="E281" s="213" t="str">
        <f ca="1">IF(ISERROR($Q281),"",OFFSET(K!$C$1,$Q281-1,0))</f>
        <v/>
      </c>
      <c r="F281" s="213" t="str">
        <f t="shared" ca="1" si="4"/>
        <v/>
      </c>
      <c r="G281" s="198"/>
      <c r="H281" s="207"/>
      <c r="I281" s="207"/>
      <c r="J281" s="207"/>
      <c r="K281" s="207"/>
      <c r="L281" s="207"/>
      <c r="M281" s="207"/>
      <c r="N281" s="207"/>
      <c r="O281" s="199"/>
      <c r="P281" s="208"/>
      <c r="Q281" s="209" t="e">
        <f>IF(OR(C281="",C281=R$4,C281=S$4),NA(),MATCH($B281&amp;$C281,K!$E:$E,0))</f>
        <v>#N/A</v>
      </c>
    </row>
    <row r="282" spans="1:17" ht="20.25">
      <c r="A282" s="193"/>
      <c r="B282" s="213"/>
      <c r="C282" s="213"/>
      <c r="D282" s="213" t="str">
        <f ca="1">IF(ISERROR($Q282),"",OFFSET(K!$D$1,$Q282-1,0))</f>
        <v/>
      </c>
      <c r="E282" s="213" t="str">
        <f ca="1">IF(ISERROR($Q282),"",OFFSET(K!$C$1,$Q282-1,0))</f>
        <v/>
      </c>
      <c r="F282" s="213" t="str">
        <f t="shared" ca="1" si="4"/>
        <v/>
      </c>
      <c r="G282" s="198"/>
      <c r="H282" s="207"/>
      <c r="I282" s="207"/>
      <c r="J282" s="207"/>
      <c r="K282" s="207"/>
      <c r="L282" s="207"/>
      <c r="M282" s="207"/>
      <c r="N282" s="207"/>
      <c r="O282" s="199"/>
      <c r="P282" s="208"/>
      <c r="Q282" s="209" t="e">
        <f>IF(OR(C282="",C282=R$4,C282=S$4),NA(),MATCH($B282&amp;$C282,K!$E:$E,0))</f>
        <v>#N/A</v>
      </c>
    </row>
    <row r="283" spans="1:17" ht="20.25">
      <c r="A283" s="193"/>
      <c r="B283" s="213"/>
      <c r="C283" s="213"/>
      <c r="D283" s="213" t="str">
        <f ca="1">IF(ISERROR($Q283),"",OFFSET(K!$D$1,$Q283-1,0))</f>
        <v/>
      </c>
      <c r="E283" s="213" t="str">
        <f ca="1">IF(ISERROR($Q283),"",OFFSET(K!$C$1,$Q283-1,0))</f>
        <v/>
      </c>
      <c r="F283" s="213" t="str">
        <f t="shared" ca="1" si="4"/>
        <v/>
      </c>
      <c r="G283" s="198"/>
      <c r="H283" s="207"/>
      <c r="I283" s="207"/>
      <c r="J283" s="207"/>
      <c r="K283" s="207"/>
      <c r="L283" s="207"/>
      <c r="M283" s="207"/>
      <c r="N283" s="207"/>
      <c r="O283" s="199"/>
      <c r="P283" s="208"/>
      <c r="Q283" s="209" t="e">
        <f>IF(OR(C283="",C283=R$4,C283=S$4),NA(),MATCH($B283&amp;$C283,K!$E:$E,0))</f>
        <v>#N/A</v>
      </c>
    </row>
    <row r="284" spans="1:17" ht="20.25">
      <c r="A284" s="193"/>
      <c r="B284" s="213"/>
      <c r="C284" s="213"/>
      <c r="D284" s="213" t="str">
        <f ca="1">IF(ISERROR($Q284),"",OFFSET(K!$D$1,$Q284-1,0))</f>
        <v/>
      </c>
      <c r="E284" s="213" t="str">
        <f ca="1">IF(ISERROR($Q284),"",OFFSET(K!$C$1,$Q284-1,0))</f>
        <v/>
      </c>
      <c r="F284" s="213" t="str">
        <f t="shared" ca="1" si="4"/>
        <v/>
      </c>
      <c r="G284" s="198"/>
      <c r="H284" s="207"/>
      <c r="I284" s="207"/>
      <c r="J284" s="207"/>
      <c r="K284" s="207"/>
      <c r="L284" s="207"/>
      <c r="M284" s="207"/>
      <c r="N284" s="207"/>
      <c r="O284" s="199"/>
      <c r="P284" s="208"/>
      <c r="Q284" s="209" t="e">
        <f>IF(OR(C284="",C284=R$4,C284=S$4),NA(),MATCH($B284&amp;$C284,K!$E:$E,0))</f>
        <v>#N/A</v>
      </c>
    </row>
    <row r="285" spans="1:17" ht="20.25">
      <c r="A285" s="193"/>
      <c r="B285" s="213"/>
      <c r="C285" s="213"/>
      <c r="D285" s="213" t="str">
        <f ca="1">IF(ISERROR($Q285),"",OFFSET(K!$D$1,$Q285-1,0))</f>
        <v/>
      </c>
      <c r="E285" s="213" t="str">
        <f ca="1">IF(ISERROR($Q285),"",OFFSET(K!$C$1,$Q285-1,0))</f>
        <v/>
      </c>
      <c r="F285" s="213" t="str">
        <f t="shared" ca="1" si="4"/>
        <v/>
      </c>
      <c r="G285" s="198"/>
      <c r="H285" s="207"/>
      <c r="I285" s="207"/>
      <c r="J285" s="207"/>
      <c r="K285" s="207"/>
      <c r="L285" s="207"/>
      <c r="M285" s="207"/>
      <c r="N285" s="207"/>
      <c r="O285" s="199"/>
      <c r="P285" s="208"/>
      <c r="Q285" s="209" t="e">
        <f>IF(OR(C285="",C285=R$4,C285=S$4),NA(),MATCH($B285&amp;$C285,K!$E:$E,0))</f>
        <v>#N/A</v>
      </c>
    </row>
    <row r="286" spans="1:17" ht="20.25">
      <c r="A286" s="193"/>
      <c r="B286" s="213"/>
      <c r="C286" s="213"/>
      <c r="D286" s="213" t="str">
        <f ca="1">IF(ISERROR($Q286),"",OFFSET(K!$D$1,$Q286-1,0))</f>
        <v/>
      </c>
      <c r="E286" s="213" t="str">
        <f ca="1">IF(ISERROR($Q286),"",OFFSET(K!$C$1,$Q286-1,0))</f>
        <v/>
      </c>
      <c r="F286" s="213" t="str">
        <f t="shared" ca="1" si="4"/>
        <v/>
      </c>
      <c r="G286" s="198"/>
      <c r="H286" s="207"/>
      <c r="I286" s="207"/>
      <c r="J286" s="207"/>
      <c r="K286" s="207"/>
      <c r="L286" s="207"/>
      <c r="M286" s="207"/>
      <c r="N286" s="207"/>
      <c r="O286" s="199"/>
      <c r="P286" s="208"/>
      <c r="Q286" s="209" t="e">
        <f>IF(OR(C286="",C286=R$4,C286=S$4),NA(),MATCH($B286&amp;$C286,K!$E:$E,0))</f>
        <v>#N/A</v>
      </c>
    </row>
    <row r="287" spans="1:17" ht="20.25">
      <c r="A287" s="193"/>
      <c r="B287" s="213"/>
      <c r="C287" s="213"/>
      <c r="D287" s="213" t="str">
        <f ca="1">IF(ISERROR($Q287),"",OFFSET(K!$D$1,$Q287-1,0))</f>
        <v/>
      </c>
      <c r="E287" s="213" t="str">
        <f ca="1">IF(ISERROR($Q287),"",OFFSET(K!$C$1,$Q287-1,0))</f>
        <v/>
      </c>
      <c r="F287" s="213" t="str">
        <f t="shared" ca="1" si="4"/>
        <v/>
      </c>
      <c r="G287" s="198"/>
      <c r="H287" s="207"/>
      <c r="I287" s="207"/>
      <c r="J287" s="207"/>
      <c r="K287" s="207"/>
      <c r="L287" s="207"/>
      <c r="M287" s="207"/>
      <c r="N287" s="207"/>
      <c r="O287" s="199"/>
      <c r="P287" s="208"/>
      <c r="Q287" s="209" t="e">
        <f>IF(OR(C287="",C287=R$4,C287=S$4),NA(),MATCH($B287&amp;$C287,K!$E:$E,0))</f>
        <v>#N/A</v>
      </c>
    </row>
    <row r="288" spans="1:17" ht="20.25">
      <c r="A288" s="193"/>
      <c r="B288" s="213"/>
      <c r="C288" s="213"/>
      <c r="D288" s="213" t="str">
        <f ca="1">IF(ISERROR($Q288),"",OFFSET(K!$D$1,$Q288-1,0))</f>
        <v/>
      </c>
      <c r="E288" s="213" t="str">
        <f ca="1">IF(ISERROR($Q288),"",OFFSET(K!$C$1,$Q288-1,0))</f>
        <v/>
      </c>
      <c r="F288" s="213" t="str">
        <f t="shared" ca="1" si="4"/>
        <v/>
      </c>
      <c r="G288" s="198"/>
      <c r="H288" s="207"/>
      <c r="I288" s="207"/>
      <c r="J288" s="207"/>
      <c r="K288" s="207"/>
      <c r="L288" s="207"/>
      <c r="M288" s="207"/>
      <c r="N288" s="207"/>
      <c r="O288" s="199"/>
      <c r="P288" s="208"/>
      <c r="Q288" s="209" t="e">
        <f>IF(OR(C288="",C288=R$4,C288=S$4),NA(),MATCH($B288&amp;$C288,K!$E:$E,0))</f>
        <v>#N/A</v>
      </c>
    </row>
    <row r="289" spans="1:17" ht="20.25">
      <c r="A289" s="193"/>
      <c r="B289" s="213"/>
      <c r="C289" s="213"/>
      <c r="D289" s="213" t="str">
        <f ca="1">IF(ISERROR($Q289),"",OFFSET(K!$D$1,$Q289-1,0))</f>
        <v/>
      </c>
      <c r="E289" s="213" t="str">
        <f ca="1">IF(ISERROR($Q289),"",OFFSET(K!$C$1,$Q289-1,0))</f>
        <v/>
      </c>
      <c r="F289" s="213" t="str">
        <f t="shared" ca="1" si="4"/>
        <v/>
      </c>
      <c r="G289" s="198"/>
      <c r="H289" s="207"/>
      <c r="I289" s="207"/>
      <c r="J289" s="207"/>
      <c r="K289" s="207"/>
      <c r="L289" s="207"/>
      <c r="M289" s="207"/>
      <c r="N289" s="207"/>
      <c r="O289" s="199"/>
      <c r="P289" s="208"/>
      <c r="Q289" s="209" t="e">
        <f>IF(OR(C289="",C289=R$4,C289=S$4),NA(),MATCH($B289&amp;$C289,K!$E:$E,0))</f>
        <v>#N/A</v>
      </c>
    </row>
    <row r="290" spans="1:17" ht="20.25">
      <c r="A290" s="193"/>
      <c r="B290" s="213"/>
      <c r="C290" s="213"/>
      <c r="D290" s="213" t="str">
        <f ca="1">IF(ISERROR($Q290),"",OFFSET(K!$D$1,$Q290-1,0))</f>
        <v/>
      </c>
      <c r="E290" s="213" t="str">
        <f ca="1">IF(ISERROR($Q290),"",OFFSET(K!$C$1,$Q290-1,0))</f>
        <v/>
      </c>
      <c r="F290" s="213" t="str">
        <f t="shared" ca="1" si="4"/>
        <v/>
      </c>
      <c r="G290" s="198"/>
      <c r="H290" s="207"/>
      <c r="I290" s="207"/>
      <c r="J290" s="207"/>
      <c r="K290" s="207"/>
      <c r="L290" s="207"/>
      <c r="M290" s="207"/>
      <c r="N290" s="207"/>
      <c r="O290" s="199"/>
      <c r="P290" s="208"/>
      <c r="Q290" s="209" t="e">
        <f>IF(OR(C290="",C290=R$4,C290=S$4),NA(),MATCH($B290&amp;$C290,K!$E:$E,0))</f>
        <v>#N/A</v>
      </c>
    </row>
    <row r="291" spans="1:17" ht="20.25">
      <c r="A291" s="193"/>
      <c r="B291" s="213"/>
      <c r="C291" s="213"/>
      <c r="D291" s="213" t="str">
        <f ca="1">IF(ISERROR($Q291),"",OFFSET(K!$D$1,$Q291-1,0))</f>
        <v/>
      </c>
      <c r="E291" s="213" t="str">
        <f ca="1">IF(ISERROR($Q291),"",OFFSET(K!$C$1,$Q291-1,0))</f>
        <v/>
      </c>
      <c r="F291" s="213" t="str">
        <f t="shared" ca="1" si="4"/>
        <v/>
      </c>
      <c r="G291" s="198"/>
      <c r="H291" s="207"/>
      <c r="I291" s="207"/>
      <c r="J291" s="207"/>
      <c r="K291" s="207"/>
      <c r="L291" s="207"/>
      <c r="M291" s="207"/>
      <c r="N291" s="207"/>
      <c r="O291" s="199"/>
      <c r="P291" s="208"/>
      <c r="Q291" s="209" t="e">
        <f>IF(OR(C291="",C291=R$4,C291=S$4),NA(),MATCH($B291&amp;$C291,K!$E:$E,0))</f>
        <v>#N/A</v>
      </c>
    </row>
    <row r="292" spans="1:17" ht="20.25">
      <c r="A292" s="193"/>
      <c r="B292" s="213"/>
      <c r="C292" s="213"/>
      <c r="D292" s="213" t="str">
        <f ca="1">IF(ISERROR($Q292),"",OFFSET(K!$D$1,$Q292-1,0))</f>
        <v/>
      </c>
      <c r="E292" s="213" t="str">
        <f ca="1">IF(ISERROR($Q292),"",OFFSET(K!$C$1,$Q292-1,0))</f>
        <v/>
      </c>
      <c r="F292" s="213" t="str">
        <f t="shared" ca="1" si="4"/>
        <v/>
      </c>
      <c r="G292" s="198"/>
      <c r="H292" s="207"/>
      <c r="I292" s="207"/>
      <c r="J292" s="207"/>
      <c r="K292" s="207"/>
      <c r="L292" s="207"/>
      <c r="M292" s="207"/>
      <c r="N292" s="207"/>
      <c r="O292" s="199"/>
      <c r="P292" s="208"/>
      <c r="Q292" s="209" t="e">
        <f>IF(OR(C292="",C292=R$4,C292=S$4),NA(),MATCH($B292&amp;$C292,K!$E:$E,0))</f>
        <v>#N/A</v>
      </c>
    </row>
    <row r="293" spans="1:17" ht="20.25">
      <c r="A293" s="193"/>
      <c r="B293" s="213"/>
      <c r="C293" s="213"/>
      <c r="D293" s="213" t="str">
        <f ca="1">IF(ISERROR($Q293),"",OFFSET(K!$D$1,$Q293-1,0))</f>
        <v/>
      </c>
      <c r="E293" s="213" t="str">
        <f ca="1">IF(ISERROR($Q293),"",OFFSET(K!$C$1,$Q293-1,0))</f>
        <v/>
      </c>
      <c r="F293" s="213" t="str">
        <f t="shared" ca="1" si="4"/>
        <v/>
      </c>
      <c r="G293" s="198"/>
      <c r="H293" s="207"/>
      <c r="I293" s="207"/>
      <c r="J293" s="207"/>
      <c r="K293" s="207"/>
      <c r="L293" s="207"/>
      <c r="M293" s="207"/>
      <c r="N293" s="207"/>
      <c r="O293" s="199"/>
      <c r="P293" s="208"/>
      <c r="Q293" s="209" t="e">
        <f>IF(OR(C293="",C293=R$4,C293=S$4),NA(),MATCH($B293&amp;$C293,K!$E:$E,0))</f>
        <v>#N/A</v>
      </c>
    </row>
    <row r="294" spans="1:17" ht="20.25">
      <c r="A294" s="193"/>
      <c r="B294" s="213"/>
      <c r="C294" s="213"/>
      <c r="D294" s="213" t="str">
        <f ca="1">IF(ISERROR($Q294),"",OFFSET(K!$D$1,$Q294-1,0))</f>
        <v/>
      </c>
      <c r="E294" s="213" t="str">
        <f ca="1">IF(ISERROR($Q294),"",OFFSET(K!$C$1,$Q294-1,0))</f>
        <v/>
      </c>
      <c r="F294" s="213" t="str">
        <f t="shared" ca="1" si="4"/>
        <v/>
      </c>
      <c r="G294" s="198"/>
      <c r="H294" s="207"/>
      <c r="I294" s="207"/>
      <c r="J294" s="207"/>
      <c r="K294" s="207"/>
      <c r="L294" s="207"/>
      <c r="M294" s="207"/>
      <c r="N294" s="207"/>
      <c r="O294" s="199"/>
      <c r="P294" s="208"/>
      <c r="Q294" s="209" t="e">
        <f>IF(OR(C294="",C294=R$4,C294=S$4),NA(),MATCH($B294&amp;$C294,K!$E:$E,0))</f>
        <v>#N/A</v>
      </c>
    </row>
    <row r="295" spans="1:17" ht="20.25">
      <c r="A295" s="193"/>
      <c r="B295" s="213"/>
      <c r="C295" s="213"/>
      <c r="D295" s="213" t="str">
        <f ca="1">IF(ISERROR($Q295),"",OFFSET(K!$D$1,$Q295-1,0))</f>
        <v/>
      </c>
      <c r="E295" s="213" t="str">
        <f ca="1">IF(ISERROR($Q295),"",OFFSET(K!$C$1,$Q295-1,0))</f>
        <v/>
      </c>
      <c r="F295" s="213" t="str">
        <f t="shared" ca="1" si="4"/>
        <v/>
      </c>
      <c r="G295" s="198"/>
      <c r="H295" s="207"/>
      <c r="I295" s="207"/>
      <c r="J295" s="207"/>
      <c r="K295" s="207"/>
      <c r="L295" s="207"/>
      <c r="M295" s="207"/>
      <c r="N295" s="207"/>
      <c r="O295" s="199"/>
      <c r="P295" s="208"/>
      <c r="Q295" s="209" t="e">
        <f>IF(OR(C295="",C295=R$4,C295=S$4),NA(),MATCH($B295&amp;$C295,K!$E:$E,0))</f>
        <v>#N/A</v>
      </c>
    </row>
    <row r="296" spans="1:17" ht="20.25">
      <c r="A296" s="193"/>
      <c r="B296" s="213"/>
      <c r="C296" s="213"/>
      <c r="D296" s="213" t="str">
        <f ca="1">IF(ISERROR($Q296),"",OFFSET(K!$D$1,$Q296-1,0))</f>
        <v/>
      </c>
      <c r="E296" s="213" t="str">
        <f ca="1">IF(ISERROR($Q296),"",OFFSET(K!$C$1,$Q296-1,0))</f>
        <v/>
      </c>
      <c r="F296" s="213" t="str">
        <f t="shared" ca="1" si="4"/>
        <v/>
      </c>
      <c r="G296" s="198"/>
      <c r="H296" s="207"/>
      <c r="I296" s="207"/>
      <c r="J296" s="207"/>
      <c r="K296" s="207"/>
      <c r="L296" s="207"/>
      <c r="M296" s="207"/>
      <c r="N296" s="207"/>
      <c r="O296" s="199"/>
      <c r="P296" s="208"/>
      <c r="Q296" s="209" t="e">
        <f>IF(OR(C296="",C296=R$4,C296=S$4),NA(),MATCH($B296&amp;$C296,K!$E:$E,0))</f>
        <v>#N/A</v>
      </c>
    </row>
    <row r="297" spans="1:17" ht="20.25">
      <c r="A297" s="193"/>
      <c r="B297" s="213"/>
      <c r="C297" s="213"/>
      <c r="D297" s="213" t="str">
        <f ca="1">IF(ISERROR($Q297),"",OFFSET(K!$D$1,$Q297-1,0))</f>
        <v/>
      </c>
      <c r="E297" s="213" t="str">
        <f ca="1">IF(ISERROR($Q297),"",OFFSET(K!$C$1,$Q297-1,0))</f>
        <v/>
      </c>
      <c r="F297" s="213" t="str">
        <f t="shared" ca="1" si="4"/>
        <v/>
      </c>
      <c r="G297" s="198"/>
      <c r="H297" s="207"/>
      <c r="I297" s="207"/>
      <c r="J297" s="207"/>
      <c r="K297" s="207"/>
      <c r="L297" s="207"/>
      <c r="M297" s="207"/>
      <c r="N297" s="207"/>
      <c r="O297" s="199"/>
      <c r="P297" s="208"/>
      <c r="Q297" s="209" t="e">
        <f>IF(OR(C297="",C297=R$4,C297=S$4),NA(),MATCH($B297&amp;$C297,K!$E:$E,0))</f>
        <v>#N/A</v>
      </c>
    </row>
    <row r="298" spans="1:17" ht="20.25">
      <c r="A298" s="193"/>
      <c r="B298" s="213"/>
      <c r="C298" s="213"/>
      <c r="D298" s="213" t="str">
        <f ca="1">IF(ISERROR($Q298),"",OFFSET(K!$D$1,$Q298-1,0))</f>
        <v/>
      </c>
      <c r="E298" s="213" t="str">
        <f ca="1">IF(ISERROR($Q298),"",OFFSET(K!$C$1,$Q298-1,0))</f>
        <v/>
      </c>
      <c r="F298" s="213" t="str">
        <f t="shared" ca="1" si="4"/>
        <v/>
      </c>
      <c r="G298" s="198"/>
      <c r="H298" s="207"/>
      <c r="I298" s="207"/>
      <c r="J298" s="207"/>
      <c r="K298" s="207"/>
      <c r="L298" s="207"/>
      <c r="M298" s="207"/>
      <c r="N298" s="207"/>
      <c r="O298" s="199"/>
      <c r="P298" s="208"/>
      <c r="Q298" s="209" t="e">
        <f>IF(OR(C298="",C298=R$4,C298=S$4),NA(),MATCH($B298&amp;$C298,K!$E:$E,0))</f>
        <v>#N/A</v>
      </c>
    </row>
    <row r="299" spans="1:17" ht="20.25">
      <c r="A299" s="193"/>
      <c r="B299" s="213"/>
      <c r="C299" s="213"/>
      <c r="D299" s="213" t="str">
        <f ca="1">IF(ISERROR($Q299),"",OFFSET(K!$D$1,$Q299-1,0))</f>
        <v/>
      </c>
      <c r="E299" s="213" t="str">
        <f ca="1">IF(ISERROR($Q299),"",OFFSET(K!$C$1,$Q299-1,0))</f>
        <v/>
      </c>
      <c r="F299" s="213" t="str">
        <f t="shared" ca="1" si="4"/>
        <v/>
      </c>
      <c r="G299" s="198"/>
      <c r="H299" s="207"/>
      <c r="I299" s="207"/>
      <c r="J299" s="207"/>
      <c r="K299" s="207"/>
      <c r="L299" s="207"/>
      <c r="M299" s="207"/>
      <c r="N299" s="207"/>
      <c r="O299" s="199"/>
      <c r="P299" s="208"/>
      <c r="Q299" s="209" t="e">
        <f>IF(OR(C299="",C299=R$4,C299=S$4),NA(),MATCH($B299&amp;$C299,K!$E:$E,0))</f>
        <v>#N/A</v>
      </c>
    </row>
    <row r="300" spans="1:17" ht="20.25">
      <c r="A300" s="193"/>
      <c r="B300" s="213"/>
      <c r="C300" s="213"/>
      <c r="D300" s="213" t="str">
        <f ca="1">IF(ISERROR($Q300),"",OFFSET(K!$D$1,$Q300-1,0))</f>
        <v/>
      </c>
      <c r="E300" s="213" t="str">
        <f ca="1">IF(ISERROR($Q300),"",OFFSET(K!$C$1,$Q300-1,0))</f>
        <v/>
      </c>
      <c r="F300" s="213" t="str">
        <f t="shared" ca="1" si="4"/>
        <v/>
      </c>
      <c r="G300" s="198"/>
      <c r="H300" s="207"/>
      <c r="I300" s="207"/>
      <c r="J300" s="207"/>
      <c r="K300" s="207"/>
      <c r="L300" s="207"/>
      <c r="M300" s="207"/>
      <c r="N300" s="207"/>
      <c r="O300" s="199"/>
      <c r="P300" s="208"/>
      <c r="Q300" s="209" t="e">
        <f>IF(OR(C300="",C300=R$4,C300=S$4),NA(),MATCH($B300&amp;$C300,K!$E:$E,0))</f>
        <v>#N/A</v>
      </c>
    </row>
    <row r="301" spans="1:17" ht="20.25">
      <c r="A301" s="193"/>
      <c r="B301" s="213"/>
      <c r="C301" s="213"/>
      <c r="D301" s="213" t="str">
        <f ca="1">IF(ISERROR($Q301),"",OFFSET(K!$D$1,$Q301-1,0))</f>
        <v/>
      </c>
      <c r="E301" s="213" t="str">
        <f ca="1">IF(ISERROR($Q301),"",OFFSET(K!$C$1,$Q301-1,0))</f>
        <v/>
      </c>
      <c r="F301" s="213" t="str">
        <f t="shared" ca="1" si="4"/>
        <v/>
      </c>
      <c r="G301" s="198"/>
      <c r="H301" s="207"/>
      <c r="I301" s="207"/>
      <c r="J301" s="207"/>
      <c r="K301" s="207"/>
      <c r="L301" s="207"/>
      <c r="M301" s="207"/>
      <c r="N301" s="207"/>
      <c r="O301" s="199"/>
      <c r="P301" s="208"/>
      <c r="Q301" s="209" t="e">
        <f>IF(OR(C301="",C301=R$4,C301=S$4),NA(),MATCH($B301&amp;$C301,K!$E:$E,0))</f>
        <v>#N/A</v>
      </c>
    </row>
    <row r="302" spans="1:17" ht="20.25">
      <c r="A302" s="193"/>
      <c r="B302" s="213"/>
      <c r="C302" s="213"/>
      <c r="D302" s="213" t="str">
        <f ca="1">IF(ISERROR($Q302),"",OFFSET(K!$D$1,$Q302-1,0))</f>
        <v/>
      </c>
      <c r="E302" s="213" t="str">
        <f ca="1">IF(ISERROR($Q302),"",OFFSET(K!$C$1,$Q302-1,0))</f>
        <v/>
      </c>
      <c r="F302" s="213" t="str">
        <f t="shared" ca="1" si="4"/>
        <v/>
      </c>
      <c r="G302" s="198"/>
      <c r="H302" s="207"/>
      <c r="I302" s="207"/>
      <c r="J302" s="207"/>
      <c r="K302" s="207"/>
      <c r="L302" s="207"/>
      <c r="M302" s="207"/>
      <c r="N302" s="207"/>
      <c r="O302" s="199"/>
      <c r="P302" s="208"/>
      <c r="Q302" s="209" t="e">
        <f>IF(OR(C302="",C302=R$4,C302=S$4),NA(),MATCH($B302&amp;$C302,K!$E:$E,0))</f>
        <v>#N/A</v>
      </c>
    </row>
    <row r="303" spans="1:17" ht="20.25">
      <c r="A303" s="193"/>
      <c r="B303" s="213"/>
      <c r="C303" s="213"/>
      <c r="D303" s="213" t="str">
        <f ca="1">IF(ISERROR($Q303),"",OFFSET(K!$D$1,$Q303-1,0))</f>
        <v/>
      </c>
      <c r="E303" s="213" t="str">
        <f ca="1">IF(ISERROR($Q303),"",OFFSET(K!$C$1,$Q303-1,0))</f>
        <v/>
      </c>
      <c r="F303" s="213" t="str">
        <f t="shared" ca="1" si="4"/>
        <v/>
      </c>
      <c r="G303" s="198"/>
      <c r="H303" s="207"/>
      <c r="I303" s="207"/>
      <c r="J303" s="207"/>
      <c r="K303" s="207"/>
      <c r="L303" s="207"/>
      <c r="M303" s="207"/>
      <c r="N303" s="207"/>
      <c r="O303" s="199"/>
      <c r="P303" s="208"/>
      <c r="Q303" s="209" t="e">
        <f>IF(OR(C303="",C303=R$4,C303=S$4),NA(),MATCH($B303&amp;$C303,K!$E:$E,0))</f>
        <v>#N/A</v>
      </c>
    </row>
    <row r="304" spans="1:17" ht="20.25">
      <c r="A304" s="193"/>
      <c r="B304" s="213"/>
      <c r="C304" s="213"/>
      <c r="D304" s="213" t="str">
        <f ca="1">IF(ISERROR($Q304),"",OFFSET(K!$D$1,$Q304-1,0))</f>
        <v/>
      </c>
      <c r="E304" s="213" t="str">
        <f ca="1">IF(ISERROR($Q304),"",OFFSET(K!$C$1,$Q304-1,0))</f>
        <v/>
      </c>
      <c r="F304" s="213" t="str">
        <f t="shared" ca="1" si="4"/>
        <v/>
      </c>
      <c r="G304" s="198"/>
      <c r="H304" s="207"/>
      <c r="I304" s="207"/>
      <c r="J304" s="207"/>
      <c r="K304" s="207"/>
      <c r="L304" s="207"/>
      <c r="M304" s="207"/>
      <c r="N304" s="207"/>
      <c r="O304" s="199"/>
      <c r="P304" s="208"/>
      <c r="Q304" s="209" t="e">
        <f>IF(OR(C304="",C304=R$4,C304=S$4),NA(),MATCH($B304&amp;$C304,K!$E:$E,0))</f>
        <v>#N/A</v>
      </c>
    </row>
    <row r="305" spans="1:17" ht="20.25">
      <c r="A305" s="193"/>
      <c r="B305" s="213"/>
      <c r="C305" s="213"/>
      <c r="D305" s="213" t="str">
        <f ca="1">IF(ISERROR($Q305),"",OFFSET(K!$D$1,$Q305-1,0))</f>
        <v/>
      </c>
      <c r="E305" s="213" t="str">
        <f ca="1">IF(ISERROR($Q305),"",OFFSET(K!$C$1,$Q305-1,0))</f>
        <v/>
      </c>
      <c r="F305" s="213" t="str">
        <f t="shared" ca="1" si="4"/>
        <v/>
      </c>
      <c r="G305" s="198"/>
      <c r="H305" s="207"/>
      <c r="I305" s="207"/>
      <c r="J305" s="207"/>
      <c r="K305" s="207"/>
      <c r="L305" s="207"/>
      <c r="M305" s="207"/>
      <c r="N305" s="207"/>
      <c r="O305" s="199"/>
      <c r="P305" s="208"/>
      <c r="Q305" s="209" t="e">
        <f>IF(OR(C305="",C305=R$4,C305=S$4),NA(),MATCH($B305&amp;$C305,K!$E:$E,0))</f>
        <v>#N/A</v>
      </c>
    </row>
    <row r="306" spans="1:17" ht="20.25">
      <c r="A306" s="193"/>
      <c r="B306" s="213"/>
      <c r="C306" s="213"/>
      <c r="D306" s="213" t="str">
        <f ca="1">IF(ISERROR($Q306),"",OFFSET(K!$D$1,$Q306-1,0))</f>
        <v/>
      </c>
      <c r="E306" s="213" t="str">
        <f ca="1">IF(ISERROR($Q306),"",OFFSET(K!$C$1,$Q306-1,0))</f>
        <v/>
      </c>
      <c r="F306" s="213" t="str">
        <f t="shared" ca="1" si="4"/>
        <v/>
      </c>
      <c r="G306" s="198"/>
      <c r="H306" s="207"/>
      <c r="I306" s="207"/>
      <c r="J306" s="207"/>
      <c r="K306" s="207"/>
      <c r="L306" s="207"/>
      <c r="M306" s="207"/>
      <c r="N306" s="207"/>
      <c r="O306" s="199"/>
      <c r="P306" s="208"/>
      <c r="Q306" s="209" t="e">
        <f>IF(OR(C306="",C306=R$4,C306=S$4),NA(),MATCH($B306&amp;$C306,K!$E:$E,0))</f>
        <v>#N/A</v>
      </c>
    </row>
    <row r="307" spans="1:17" ht="20.25">
      <c r="A307" s="193"/>
      <c r="B307" s="213"/>
      <c r="C307" s="213"/>
      <c r="D307" s="213" t="str">
        <f ca="1">IF(ISERROR($Q307),"",OFFSET(K!$D$1,$Q307-1,0))</f>
        <v/>
      </c>
      <c r="E307" s="213" t="str">
        <f ca="1">IF(ISERROR($Q307),"",OFFSET(K!$C$1,$Q307-1,0))</f>
        <v/>
      </c>
      <c r="F307" s="213" t="str">
        <f t="shared" ca="1" si="4"/>
        <v/>
      </c>
      <c r="G307" s="198"/>
      <c r="H307" s="207"/>
      <c r="I307" s="207"/>
      <c r="J307" s="207"/>
      <c r="K307" s="207"/>
      <c r="L307" s="207"/>
      <c r="M307" s="207"/>
      <c r="N307" s="207"/>
      <c r="O307" s="199"/>
      <c r="P307" s="208"/>
      <c r="Q307" s="209" t="e">
        <f>IF(OR(C307="",C307=R$4,C307=S$4),NA(),MATCH($B307&amp;$C307,K!$E:$E,0))</f>
        <v>#N/A</v>
      </c>
    </row>
    <row r="308" spans="1:17" ht="20.25">
      <c r="A308" s="193"/>
      <c r="B308" s="213"/>
      <c r="C308" s="213"/>
      <c r="D308" s="213" t="str">
        <f ca="1">IF(ISERROR($Q308),"",OFFSET(K!$D$1,$Q308-1,0))</f>
        <v/>
      </c>
      <c r="E308" s="213" t="str">
        <f ca="1">IF(ISERROR($Q308),"",OFFSET(K!$C$1,$Q308-1,0))</f>
        <v/>
      </c>
      <c r="F308" s="213" t="str">
        <f t="shared" ca="1" si="4"/>
        <v/>
      </c>
      <c r="G308" s="198"/>
      <c r="H308" s="207"/>
      <c r="I308" s="207"/>
      <c r="J308" s="207"/>
      <c r="K308" s="207"/>
      <c r="L308" s="207"/>
      <c r="M308" s="207"/>
      <c r="N308" s="207"/>
      <c r="O308" s="199"/>
      <c r="P308" s="208"/>
      <c r="Q308" s="209" t="e">
        <f>IF(OR(C308="",C308=R$4,C308=S$4),NA(),MATCH($B308&amp;$C308,K!$E:$E,0))</f>
        <v>#N/A</v>
      </c>
    </row>
    <row r="309" spans="1:17" ht="20.25">
      <c r="A309" s="193"/>
      <c r="B309" s="213"/>
      <c r="C309" s="213"/>
      <c r="D309" s="213" t="str">
        <f ca="1">IF(ISERROR($Q309),"",OFFSET(K!$D$1,$Q309-1,0))</f>
        <v/>
      </c>
      <c r="E309" s="213" t="str">
        <f ca="1">IF(ISERROR($Q309),"",OFFSET(K!$C$1,$Q309-1,0))</f>
        <v/>
      </c>
      <c r="F309" s="213" t="str">
        <f t="shared" ca="1" si="4"/>
        <v/>
      </c>
      <c r="G309" s="198"/>
      <c r="H309" s="207"/>
      <c r="I309" s="207"/>
      <c r="J309" s="207"/>
      <c r="K309" s="207"/>
      <c r="L309" s="207"/>
      <c r="M309" s="207"/>
      <c r="N309" s="207"/>
      <c r="O309" s="199"/>
      <c r="P309" s="208"/>
      <c r="Q309" s="209" t="e">
        <f>IF(OR(C309="",C309=R$4,C309=S$4),NA(),MATCH($B309&amp;$C309,K!$E:$E,0))</f>
        <v>#N/A</v>
      </c>
    </row>
    <row r="310" spans="1:17" ht="20.25">
      <c r="A310" s="193"/>
      <c r="B310" s="213"/>
      <c r="C310" s="213"/>
      <c r="D310" s="213" t="str">
        <f ca="1">IF(ISERROR($Q310),"",OFFSET(K!$D$1,$Q310-1,0))</f>
        <v/>
      </c>
      <c r="E310" s="213" t="str">
        <f ca="1">IF(ISERROR($Q310),"",OFFSET(K!$C$1,$Q310-1,0))</f>
        <v/>
      </c>
      <c r="F310" s="213" t="str">
        <f t="shared" ca="1" si="4"/>
        <v/>
      </c>
      <c r="G310" s="198"/>
      <c r="H310" s="207"/>
      <c r="I310" s="207"/>
      <c r="J310" s="207"/>
      <c r="K310" s="207"/>
      <c r="L310" s="207"/>
      <c r="M310" s="207"/>
      <c r="N310" s="207"/>
      <c r="O310" s="199"/>
      <c r="P310" s="208"/>
      <c r="Q310" s="209" t="e">
        <f>IF(OR(C310="",C310=R$4,C310=S$4),NA(),MATCH($B310&amp;$C310,K!$E:$E,0))</f>
        <v>#N/A</v>
      </c>
    </row>
    <row r="311" spans="1:17" ht="20.25">
      <c r="A311" s="193"/>
      <c r="B311" s="213"/>
      <c r="C311" s="213"/>
      <c r="D311" s="213" t="str">
        <f ca="1">IF(ISERROR($Q311),"",OFFSET(K!$D$1,$Q311-1,0))</f>
        <v/>
      </c>
      <c r="E311" s="213" t="str">
        <f ca="1">IF(ISERROR($Q311),"",OFFSET(K!$C$1,$Q311-1,0))</f>
        <v/>
      </c>
      <c r="F311" s="213" t="str">
        <f t="shared" ca="1" si="4"/>
        <v/>
      </c>
      <c r="G311" s="198"/>
      <c r="H311" s="207"/>
      <c r="I311" s="207"/>
      <c r="J311" s="207"/>
      <c r="K311" s="207"/>
      <c r="L311" s="207"/>
      <c r="M311" s="207"/>
      <c r="N311" s="207"/>
      <c r="O311" s="199"/>
      <c r="P311" s="208"/>
      <c r="Q311" s="209" t="e">
        <f>IF(OR(C311="",C311=R$4,C311=S$4),NA(),MATCH($B311&amp;$C311,K!$E:$E,0))</f>
        <v>#N/A</v>
      </c>
    </row>
    <row r="312" spans="1:17" ht="20.25">
      <c r="A312" s="193"/>
      <c r="B312" s="213"/>
      <c r="C312" s="213"/>
      <c r="D312" s="213" t="str">
        <f ca="1">IF(ISERROR($Q312),"",OFFSET(K!$D$1,$Q312-1,0))</f>
        <v/>
      </c>
      <c r="E312" s="213" t="str">
        <f ca="1">IF(ISERROR($Q312),"",OFFSET(K!$C$1,$Q312-1,0))</f>
        <v/>
      </c>
      <c r="F312" s="213" t="str">
        <f t="shared" ca="1" si="4"/>
        <v/>
      </c>
      <c r="G312" s="198"/>
      <c r="H312" s="207"/>
      <c r="I312" s="207"/>
      <c r="J312" s="207"/>
      <c r="K312" s="207"/>
      <c r="L312" s="207"/>
      <c r="M312" s="207"/>
      <c r="N312" s="207"/>
      <c r="O312" s="199"/>
      <c r="P312" s="208"/>
      <c r="Q312" s="209" t="e">
        <f>IF(OR(C312="",C312=R$4,C312=S$4),NA(),MATCH($B312&amp;$C312,K!$E:$E,0))</f>
        <v>#N/A</v>
      </c>
    </row>
    <row r="313" spans="1:17" ht="20.25">
      <c r="A313" s="193"/>
      <c r="B313" s="213"/>
      <c r="C313" s="213"/>
      <c r="D313" s="213" t="str">
        <f ca="1">IF(ISERROR($Q313),"",OFFSET(K!$D$1,$Q313-1,0))</f>
        <v/>
      </c>
      <c r="E313" s="213" t="str">
        <f ca="1">IF(ISERROR($Q313),"",OFFSET(K!$C$1,$Q313-1,0))</f>
        <v/>
      </c>
      <c r="F313" s="213" t="str">
        <f t="shared" ca="1" si="4"/>
        <v/>
      </c>
      <c r="G313" s="198"/>
      <c r="H313" s="207"/>
      <c r="I313" s="207"/>
      <c r="J313" s="207"/>
      <c r="K313" s="207"/>
      <c r="L313" s="207"/>
      <c r="M313" s="207"/>
      <c r="N313" s="207"/>
      <c r="O313" s="199"/>
      <c r="P313" s="208"/>
      <c r="Q313" s="209" t="e">
        <f>IF(OR(C313="",C313=R$4,C313=S$4),NA(),MATCH($B313&amp;$C313,K!$E:$E,0))</f>
        <v>#N/A</v>
      </c>
    </row>
    <row r="314" spans="1:17" ht="20.25">
      <c r="A314" s="193"/>
      <c r="B314" s="213"/>
      <c r="C314" s="213"/>
      <c r="D314" s="213" t="str">
        <f ca="1">IF(ISERROR($Q314),"",OFFSET(K!$D$1,$Q314-1,0))</f>
        <v/>
      </c>
      <c r="E314" s="213" t="str">
        <f ca="1">IF(ISERROR($Q314),"",OFFSET(K!$C$1,$Q314-1,0))</f>
        <v/>
      </c>
      <c r="F314" s="213" t="str">
        <f t="shared" ca="1" si="4"/>
        <v/>
      </c>
      <c r="G314" s="198"/>
      <c r="H314" s="207"/>
      <c r="I314" s="207"/>
      <c r="J314" s="207"/>
      <c r="K314" s="207"/>
      <c r="L314" s="207"/>
      <c r="M314" s="207"/>
      <c r="N314" s="207"/>
      <c r="O314" s="199"/>
      <c r="P314" s="208"/>
      <c r="Q314" s="209" t="e">
        <f>IF(OR(C314="",C314=R$4,C314=S$4),NA(),MATCH($B314&amp;$C314,K!$E:$E,0))</f>
        <v>#N/A</v>
      </c>
    </row>
    <row r="315" spans="1:17" ht="20.25">
      <c r="A315" s="193"/>
      <c r="B315" s="213"/>
      <c r="C315" s="213"/>
      <c r="D315" s="213" t="str">
        <f ca="1">IF(ISERROR($Q315),"",OFFSET(K!$D$1,$Q315-1,0))</f>
        <v/>
      </c>
      <c r="E315" s="213" t="str">
        <f ca="1">IF(ISERROR($Q315),"",OFFSET(K!$C$1,$Q315-1,0))</f>
        <v/>
      </c>
      <c r="F315" s="213" t="str">
        <f t="shared" ca="1" si="4"/>
        <v/>
      </c>
      <c r="G315" s="198"/>
      <c r="H315" s="207"/>
      <c r="I315" s="207"/>
      <c r="J315" s="207"/>
      <c r="K315" s="207"/>
      <c r="L315" s="207"/>
      <c r="M315" s="207"/>
      <c r="N315" s="207"/>
      <c r="O315" s="199"/>
      <c r="P315" s="208"/>
      <c r="Q315" s="209" t="e">
        <f>IF(OR(C315="",C315=R$4,C315=S$4),NA(),MATCH($B315&amp;$C315,K!$E:$E,0))</f>
        <v>#N/A</v>
      </c>
    </row>
    <row r="316" spans="1:17" ht="20.25">
      <c r="A316" s="193"/>
      <c r="B316" s="213"/>
      <c r="C316" s="213"/>
      <c r="D316" s="213" t="str">
        <f ca="1">IF(ISERROR($Q316),"",OFFSET(K!$D$1,$Q316-1,0))</f>
        <v/>
      </c>
      <c r="E316" s="213" t="str">
        <f ca="1">IF(ISERROR($Q316),"",OFFSET(K!$C$1,$Q316-1,0))</f>
        <v/>
      </c>
      <c r="F316" s="213" t="str">
        <f t="shared" ca="1" si="4"/>
        <v/>
      </c>
      <c r="G316" s="198"/>
      <c r="H316" s="207"/>
      <c r="I316" s="207"/>
      <c r="J316" s="207"/>
      <c r="K316" s="207"/>
      <c r="L316" s="207"/>
      <c r="M316" s="207"/>
      <c r="N316" s="207"/>
      <c r="O316" s="199"/>
      <c r="P316" s="208"/>
      <c r="Q316" s="209" t="e">
        <f>IF(OR(C316="",C316=R$4,C316=S$4),NA(),MATCH($B316&amp;$C316,K!$E:$E,0))</f>
        <v>#N/A</v>
      </c>
    </row>
    <row r="317" spans="1:17" ht="20.25">
      <c r="A317" s="193"/>
      <c r="B317" s="213"/>
      <c r="C317" s="213"/>
      <c r="D317" s="213" t="str">
        <f ca="1">IF(ISERROR($Q317),"",OFFSET(K!$D$1,$Q317-1,0))</f>
        <v/>
      </c>
      <c r="E317" s="213" t="str">
        <f ca="1">IF(ISERROR($Q317),"",OFFSET(K!$C$1,$Q317-1,0))</f>
        <v/>
      </c>
      <c r="F317" s="213" t="str">
        <f t="shared" ca="1" si="4"/>
        <v/>
      </c>
      <c r="G317" s="198"/>
      <c r="H317" s="207"/>
      <c r="I317" s="207"/>
      <c r="J317" s="207"/>
      <c r="K317" s="207"/>
      <c r="L317" s="207"/>
      <c r="M317" s="207"/>
      <c r="N317" s="207"/>
      <c r="O317" s="199"/>
      <c r="P317" s="208"/>
      <c r="Q317" s="209" t="e">
        <f>IF(OR(C317="",C317=R$4,C317=S$4),NA(),MATCH($B317&amp;$C317,K!$E:$E,0))</f>
        <v>#N/A</v>
      </c>
    </row>
    <row r="318" spans="1:17" ht="20.25">
      <c r="A318" s="193"/>
      <c r="B318" s="213"/>
      <c r="C318" s="213"/>
      <c r="D318" s="213" t="str">
        <f ca="1">IF(ISERROR($Q318),"",OFFSET(K!$D$1,$Q318-1,0))</f>
        <v/>
      </c>
      <c r="E318" s="213" t="str">
        <f ca="1">IF(ISERROR($Q318),"",OFFSET(K!$C$1,$Q318-1,0))</f>
        <v/>
      </c>
      <c r="F318" s="213" t="str">
        <f t="shared" ca="1" si="4"/>
        <v/>
      </c>
      <c r="G318" s="198"/>
      <c r="H318" s="207"/>
      <c r="I318" s="207"/>
      <c r="J318" s="207"/>
      <c r="K318" s="207"/>
      <c r="L318" s="207"/>
      <c r="M318" s="207"/>
      <c r="N318" s="207"/>
      <c r="O318" s="199"/>
      <c r="P318" s="208"/>
      <c r="Q318" s="209" t="e">
        <f>IF(OR(C318="",C318=R$4,C318=S$4),NA(),MATCH($B318&amp;$C318,K!$E:$E,0))</f>
        <v>#N/A</v>
      </c>
    </row>
    <row r="319" spans="1:17" ht="20.25">
      <c r="A319" s="193"/>
      <c r="B319" s="213"/>
      <c r="C319" s="213"/>
      <c r="D319" s="213" t="str">
        <f ca="1">IF(ISERROR($Q319),"",OFFSET(K!$D$1,$Q319-1,0))</f>
        <v/>
      </c>
      <c r="E319" s="213" t="str">
        <f ca="1">IF(ISERROR($Q319),"",OFFSET(K!$C$1,$Q319-1,0))</f>
        <v/>
      </c>
      <c r="F319" s="213" t="str">
        <f t="shared" ca="1" si="4"/>
        <v/>
      </c>
      <c r="G319" s="198"/>
      <c r="H319" s="207"/>
      <c r="I319" s="207"/>
      <c r="J319" s="207"/>
      <c r="K319" s="207"/>
      <c r="L319" s="207"/>
      <c r="M319" s="207"/>
      <c r="N319" s="207"/>
      <c r="O319" s="199"/>
      <c r="P319" s="208"/>
      <c r="Q319" s="209" t="e">
        <f>IF(OR(C319="",C319=R$4,C319=S$4),NA(),MATCH($B319&amp;$C319,K!$E:$E,0))</f>
        <v>#N/A</v>
      </c>
    </row>
    <row r="320" spans="1:17" ht="20.25">
      <c r="A320" s="193"/>
      <c r="B320" s="213"/>
      <c r="C320" s="213"/>
      <c r="D320" s="213" t="str">
        <f ca="1">IF(ISERROR($Q320),"",OFFSET(K!$D$1,$Q320-1,0))</f>
        <v/>
      </c>
      <c r="E320" s="213" t="str">
        <f ca="1">IF(ISERROR($Q320),"",OFFSET(K!$C$1,$Q320-1,0))</f>
        <v/>
      </c>
      <c r="F320" s="213" t="str">
        <f t="shared" ca="1" si="4"/>
        <v/>
      </c>
      <c r="G320" s="198"/>
      <c r="H320" s="207"/>
      <c r="I320" s="207"/>
      <c r="J320" s="207"/>
      <c r="K320" s="207"/>
      <c r="L320" s="207"/>
      <c r="M320" s="207"/>
      <c r="N320" s="207"/>
      <c r="O320" s="199"/>
      <c r="P320" s="208"/>
      <c r="Q320" s="209" t="e">
        <f>IF(OR(C320="",C320=R$4,C320=S$4),NA(),MATCH($B320&amp;$C320,K!$E:$E,0))</f>
        <v>#N/A</v>
      </c>
    </row>
    <row r="321" spans="1:17" ht="20.25">
      <c r="A321" s="193"/>
      <c r="B321" s="213"/>
      <c r="C321" s="213"/>
      <c r="D321" s="213" t="str">
        <f ca="1">IF(ISERROR($Q321),"",OFFSET(K!$D$1,$Q321-1,0))</f>
        <v/>
      </c>
      <c r="E321" s="213" t="str">
        <f ca="1">IF(ISERROR($Q321),"",OFFSET(K!$C$1,$Q321-1,0))</f>
        <v/>
      </c>
      <c r="F321" s="213" t="str">
        <f t="shared" ca="1" si="4"/>
        <v/>
      </c>
      <c r="G321" s="198"/>
      <c r="H321" s="207"/>
      <c r="I321" s="207"/>
      <c r="J321" s="207"/>
      <c r="K321" s="207"/>
      <c r="L321" s="207"/>
      <c r="M321" s="207"/>
      <c r="N321" s="207"/>
      <c r="O321" s="199"/>
      <c r="P321" s="208"/>
      <c r="Q321" s="209" t="e">
        <f>IF(OR(C321="",C321=R$4,C321=S$4),NA(),MATCH($B321&amp;$C321,K!$E:$E,0))</f>
        <v>#N/A</v>
      </c>
    </row>
    <row r="322" spans="1:17" ht="20.25">
      <c r="A322" s="193"/>
      <c r="B322" s="213"/>
      <c r="C322" s="213"/>
      <c r="D322" s="213" t="str">
        <f ca="1">IF(ISERROR($Q322),"",OFFSET(K!$D$1,$Q322-1,0))</f>
        <v/>
      </c>
      <c r="E322" s="213" t="str">
        <f ca="1">IF(ISERROR($Q322),"",OFFSET(K!$C$1,$Q322-1,0))</f>
        <v/>
      </c>
      <c r="F322" s="213" t="str">
        <f t="shared" ca="1" si="4"/>
        <v/>
      </c>
      <c r="G322" s="198"/>
      <c r="H322" s="207"/>
      <c r="I322" s="207"/>
      <c r="J322" s="207"/>
      <c r="K322" s="207"/>
      <c r="L322" s="207"/>
      <c r="M322" s="207"/>
      <c r="N322" s="207"/>
      <c r="O322" s="199"/>
      <c r="P322" s="208"/>
      <c r="Q322" s="209" t="e">
        <f>IF(OR(C322="",C322=R$4,C322=S$4),NA(),MATCH($B322&amp;$C322,K!$E:$E,0))</f>
        <v>#N/A</v>
      </c>
    </row>
    <row r="323" spans="1:17" ht="20.25">
      <c r="A323" s="193"/>
      <c r="B323" s="213"/>
      <c r="C323" s="213"/>
      <c r="D323" s="213" t="str">
        <f ca="1">IF(ISERROR($Q323),"",OFFSET(K!$D$1,$Q323-1,0))</f>
        <v/>
      </c>
      <c r="E323" s="213" t="str">
        <f ca="1">IF(ISERROR($Q323),"",OFFSET(K!$C$1,$Q323-1,0))</f>
        <v/>
      </c>
      <c r="F323" s="213" t="str">
        <f t="shared" ca="1" si="4"/>
        <v/>
      </c>
      <c r="G323" s="198"/>
      <c r="H323" s="207"/>
      <c r="I323" s="207"/>
      <c r="J323" s="207"/>
      <c r="K323" s="207"/>
      <c r="L323" s="207"/>
      <c r="M323" s="207"/>
      <c r="N323" s="207"/>
      <c r="O323" s="199"/>
      <c r="P323" s="208"/>
      <c r="Q323" s="209" t="e">
        <f>IF(OR(C323="",C323=R$4,C323=S$4),NA(),MATCH($B323&amp;$C323,K!$E:$E,0))</f>
        <v>#N/A</v>
      </c>
    </row>
    <row r="324" spans="1:17" ht="20.25">
      <c r="A324" s="193"/>
      <c r="B324" s="213"/>
      <c r="C324" s="213"/>
      <c r="D324" s="213" t="str">
        <f ca="1">IF(ISERROR($Q324),"",OFFSET(K!$D$1,$Q324-1,0))</f>
        <v/>
      </c>
      <c r="E324" s="213" t="str">
        <f ca="1">IF(ISERROR($Q324),"",OFFSET(K!$C$1,$Q324-1,0))</f>
        <v/>
      </c>
      <c r="F324" s="213" t="str">
        <f t="shared" ca="1" si="4"/>
        <v/>
      </c>
      <c r="G324" s="198"/>
      <c r="H324" s="207"/>
      <c r="I324" s="207"/>
      <c r="J324" s="207"/>
      <c r="K324" s="207"/>
      <c r="L324" s="207"/>
      <c r="M324" s="207"/>
      <c r="N324" s="207"/>
      <c r="O324" s="199"/>
      <c r="P324" s="208"/>
      <c r="Q324" s="209" t="e">
        <f>IF(OR(C324="",C324=R$4,C324=S$4),NA(),MATCH($B324&amp;$C324,K!$E:$E,0))</f>
        <v>#N/A</v>
      </c>
    </row>
    <row r="325" spans="1:17" ht="20.25">
      <c r="A325" s="193"/>
      <c r="B325" s="213"/>
      <c r="C325" s="213"/>
      <c r="D325" s="213" t="str">
        <f ca="1">IF(ISERROR($Q325),"",OFFSET(K!$D$1,$Q325-1,0))</f>
        <v/>
      </c>
      <c r="E325" s="213" t="str">
        <f ca="1">IF(ISERROR($Q325),"",OFFSET(K!$C$1,$Q325-1,0))</f>
        <v/>
      </c>
      <c r="F325" s="213" t="str">
        <f t="shared" ref="F325:F388" ca="1" si="5">IF(ISERROR($Q325),"",OFFSET(S_E1,MATCH(B325&amp;D325,S_M,0)-1,0))</f>
        <v/>
      </c>
      <c r="G325" s="198"/>
      <c r="H325" s="207"/>
      <c r="I325" s="207"/>
      <c r="J325" s="207"/>
      <c r="K325" s="207"/>
      <c r="L325" s="207"/>
      <c r="M325" s="207"/>
      <c r="N325" s="207"/>
      <c r="O325" s="199"/>
      <c r="P325" s="208"/>
      <c r="Q325" s="209" t="e">
        <f>IF(OR(C325="",C325=R$4,C325=S$4),NA(),MATCH($B325&amp;$C325,K!$E:$E,0))</f>
        <v>#N/A</v>
      </c>
    </row>
    <row r="326" spans="1:17" ht="20.25">
      <c r="A326" s="193"/>
      <c r="B326" s="213"/>
      <c r="C326" s="213"/>
      <c r="D326" s="213" t="str">
        <f ca="1">IF(ISERROR($Q326),"",OFFSET(K!$D$1,$Q326-1,0))</f>
        <v/>
      </c>
      <c r="E326" s="213" t="str">
        <f ca="1">IF(ISERROR($Q326),"",OFFSET(K!$C$1,$Q326-1,0))</f>
        <v/>
      </c>
      <c r="F326" s="213" t="str">
        <f t="shared" ca="1" si="5"/>
        <v/>
      </c>
      <c r="G326" s="198"/>
      <c r="H326" s="207"/>
      <c r="I326" s="207"/>
      <c r="J326" s="207"/>
      <c r="K326" s="207"/>
      <c r="L326" s="207"/>
      <c r="M326" s="207"/>
      <c r="N326" s="207"/>
      <c r="O326" s="199"/>
      <c r="P326" s="208"/>
      <c r="Q326" s="209" t="e">
        <f>IF(OR(C326="",C326=R$4,C326=S$4),NA(),MATCH($B326&amp;$C326,K!$E:$E,0))</f>
        <v>#N/A</v>
      </c>
    </row>
    <row r="327" spans="1:17" ht="20.25">
      <c r="A327" s="193"/>
      <c r="B327" s="213"/>
      <c r="C327" s="213"/>
      <c r="D327" s="213" t="str">
        <f ca="1">IF(ISERROR($Q327),"",OFFSET(K!$D$1,$Q327-1,0))</f>
        <v/>
      </c>
      <c r="E327" s="213" t="str">
        <f ca="1">IF(ISERROR($Q327),"",OFFSET(K!$C$1,$Q327-1,0))</f>
        <v/>
      </c>
      <c r="F327" s="213" t="str">
        <f t="shared" ca="1" si="5"/>
        <v/>
      </c>
      <c r="G327" s="198"/>
      <c r="H327" s="207"/>
      <c r="I327" s="207"/>
      <c r="J327" s="207"/>
      <c r="K327" s="207"/>
      <c r="L327" s="207"/>
      <c r="M327" s="207"/>
      <c r="N327" s="207"/>
      <c r="O327" s="199"/>
      <c r="P327" s="208"/>
      <c r="Q327" s="209" t="e">
        <f>IF(OR(C327="",C327=R$4,C327=S$4),NA(),MATCH($B327&amp;$C327,K!$E:$E,0))</f>
        <v>#N/A</v>
      </c>
    </row>
    <row r="328" spans="1:17" ht="20.25">
      <c r="A328" s="193"/>
      <c r="B328" s="213"/>
      <c r="C328" s="213"/>
      <c r="D328" s="213" t="str">
        <f ca="1">IF(ISERROR($Q328),"",OFFSET(K!$D$1,$Q328-1,0))</f>
        <v/>
      </c>
      <c r="E328" s="213" t="str">
        <f ca="1">IF(ISERROR($Q328),"",OFFSET(K!$C$1,$Q328-1,0))</f>
        <v/>
      </c>
      <c r="F328" s="213" t="str">
        <f t="shared" ca="1" si="5"/>
        <v/>
      </c>
      <c r="G328" s="198"/>
      <c r="H328" s="207"/>
      <c r="I328" s="207"/>
      <c r="J328" s="207"/>
      <c r="K328" s="207"/>
      <c r="L328" s="207"/>
      <c r="M328" s="207"/>
      <c r="N328" s="207"/>
      <c r="O328" s="199"/>
      <c r="P328" s="208"/>
      <c r="Q328" s="209" t="e">
        <f>IF(OR(C328="",C328=R$4,C328=S$4),NA(),MATCH($B328&amp;$C328,K!$E:$E,0))</f>
        <v>#N/A</v>
      </c>
    </row>
    <row r="329" spans="1:17" ht="20.25">
      <c r="A329" s="193"/>
      <c r="B329" s="213"/>
      <c r="C329" s="213"/>
      <c r="D329" s="213" t="str">
        <f ca="1">IF(ISERROR($Q329),"",OFFSET(K!$D$1,$Q329-1,0))</f>
        <v/>
      </c>
      <c r="E329" s="213" t="str">
        <f ca="1">IF(ISERROR($Q329),"",OFFSET(K!$C$1,$Q329-1,0))</f>
        <v/>
      </c>
      <c r="F329" s="213" t="str">
        <f t="shared" ca="1" si="5"/>
        <v/>
      </c>
      <c r="G329" s="198"/>
      <c r="H329" s="207"/>
      <c r="I329" s="207"/>
      <c r="J329" s="207"/>
      <c r="K329" s="207"/>
      <c r="L329" s="207"/>
      <c r="M329" s="207"/>
      <c r="N329" s="207"/>
      <c r="O329" s="199"/>
      <c r="P329" s="208"/>
      <c r="Q329" s="209" t="e">
        <f>IF(OR(C329="",C329=R$4,C329=S$4),NA(),MATCH($B329&amp;$C329,K!$E:$E,0))</f>
        <v>#N/A</v>
      </c>
    </row>
    <row r="330" spans="1:17" ht="20.25">
      <c r="A330" s="193"/>
      <c r="B330" s="213"/>
      <c r="C330" s="213"/>
      <c r="D330" s="213" t="str">
        <f ca="1">IF(ISERROR($Q330),"",OFFSET(K!$D$1,$Q330-1,0))</f>
        <v/>
      </c>
      <c r="E330" s="213" t="str">
        <f ca="1">IF(ISERROR($Q330),"",OFFSET(K!$C$1,$Q330-1,0))</f>
        <v/>
      </c>
      <c r="F330" s="213" t="str">
        <f t="shared" ca="1" si="5"/>
        <v/>
      </c>
      <c r="G330" s="198"/>
      <c r="H330" s="207"/>
      <c r="I330" s="207"/>
      <c r="J330" s="207"/>
      <c r="K330" s="207"/>
      <c r="L330" s="207"/>
      <c r="M330" s="207"/>
      <c r="N330" s="207"/>
      <c r="O330" s="199"/>
      <c r="P330" s="208"/>
      <c r="Q330" s="209" t="e">
        <f>IF(OR(C330="",C330=R$4,C330=S$4),NA(),MATCH($B330&amp;$C330,K!$E:$E,0))</f>
        <v>#N/A</v>
      </c>
    </row>
    <row r="331" spans="1:17" ht="20.25">
      <c r="A331" s="193"/>
      <c r="B331" s="213"/>
      <c r="C331" s="213"/>
      <c r="D331" s="213" t="str">
        <f ca="1">IF(ISERROR($Q331),"",OFFSET(K!$D$1,$Q331-1,0))</f>
        <v/>
      </c>
      <c r="E331" s="213" t="str">
        <f ca="1">IF(ISERROR($Q331),"",OFFSET(K!$C$1,$Q331-1,0))</f>
        <v/>
      </c>
      <c r="F331" s="213" t="str">
        <f t="shared" ca="1" si="5"/>
        <v/>
      </c>
      <c r="G331" s="198"/>
      <c r="H331" s="207"/>
      <c r="I331" s="207"/>
      <c r="J331" s="207"/>
      <c r="K331" s="207"/>
      <c r="L331" s="207"/>
      <c r="M331" s="207"/>
      <c r="N331" s="207"/>
      <c r="O331" s="199"/>
      <c r="P331" s="208"/>
      <c r="Q331" s="209" t="e">
        <f>IF(OR(C331="",C331=R$4,C331=S$4),NA(),MATCH($B331&amp;$C331,K!$E:$E,0))</f>
        <v>#N/A</v>
      </c>
    </row>
    <row r="332" spans="1:17" ht="20.25">
      <c r="A332" s="193"/>
      <c r="B332" s="213"/>
      <c r="C332" s="213"/>
      <c r="D332" s="213" t="str">
        <f ca="1">IF(ISERROR($Q332),"",OFFSET(K!$D$1,$Q332-1,0))</f>
        <v/>
      </c>
      <c r="E332" s="213" t="str">
        <f ca="1">IF(ISERROR($Q332),"",OFFSET(K!$C$1,$Q332-1,0))</f>
        <v/>
      </c>
      <c r="F332" s="213" t="str">
        <f t="shared" ca="1" si="5"/>
        <v/>
      </c>
      <c r="G332" s="198"/>
      <c r="H332" s="207"/>
      <c r="I332" s="207"/>
      <c r="J332" s="207"/>
      <c r="K332" s="207"/>
      <c r="L332" s="207"/>
      <c r="M332" s="207"/>
      <c r="N332" s="207"/>
      <c r="O332" s="199"/>
      <c r="P332" s="208"/>
      <c r="Q332" s="209" t="e">
        <f>IF(OR(C332="",C332=R$4,C332=S$4),NA(),MATCH($B332&amp;$C332,K!$E:$E,0))</f>
        <v>#N/A</v>
      </c>
    </row>
    <row r="333" spans="1:17" ht="20.25">
      <c r="A333" s="193"/>
      <c r="B333" s="213"/>
      <c r="C333" s="213"/>
      <c r="D333" s="213" t="str">
        <f ca="1">IF(ISERROR($Q333),"",OFFSET(K!$D$1,$Q333-1,0))</f>
        <v/>
      </c>
      <c r="E333" s="213" t="str">
        <f ca="1">IF(ISERROR($Q333),"",OFFSET(K!$C$1,$Q333-1,0))</f>
        <v/>
      </c>
      <c r="F333" s="213" t="str">
        <f t="shared" ca="1" si="5"/>
        <v/>
      </c>
      <c r="G333" s="198"/>
      <c r="H333" s="207"/>
      <c r="I333" s="207"/>
      <c r="J333" s="207"/>
      <c r="K333" s="207"/>
      <c r="L333" s="207"/>
      <c r="M333" s="207"/>
      <c r="N333" s="207"/>
      <c r="O333" s="199"/>
      <c r="P333" s="208"/>
      <c r="Q333" s="209" t="e">
        <f>IF(OR(C333="",C333=R$4,C333=S$4),NA(),MATCH($B333&amp;$C333,K!$E:$E,0))</f>
        <v>#N/A</v>
      </c>
    </row>
    <row r="334" spans="1:17" ht="20.25">
      <c r="A334" s="193"/>
      <c r="B334" s="213"/>
      <c r="C334" s="213"/>
      <c r="D334" s="213" t="str">
        <f ca="1">IF(ISERROR($Q334),"",OFFSET(K!$D$1,$Q334-1,0))</f>
        <v/>
      </c>
      <c r="E334" s="213" t="str">
        <f ca="1">IF(ISERROR($Q334),"",OFFSET(K!$C$1,$Q334-1,0))</f>
        <v/>
      </c>
      <c r="F334" s="213" t="str">
        <f t="shared" ca="1" si="5"/>
        <v/>
      </c>
      <c r="G334" s="198"/>
      <c r="H334" s="207"/>
      <c r="I334" s="207"/>
      <c r="J334" s="207"/>
      <c r="K334" s="207"/>
      <c r="L334" s="207"/>
      <c r="M334" s="207"/>
      <c r="N334" s="207"/>
      <c r="O334" s="199"/>
      <c r="P334" s="208"/>
      <c r="Q334" s="209" t="e">
        <f>IF(OR(C334="",C334=R$4,C334=S$4),NA(),MATCH($B334&amp;$C334,K!$E:$E,0))</f>
        <v>#N/A</v>
      </c>
    </row>
    <row r="335" spans="1:17" ht="20.25">
      <c r="A335" s="193"/>
      <c r="B335" s="213"/>
      <c r="C335" s="213"/>
      <c r="D335" s="213" t="str">
        <f ca="1">IF(ISERROR($Q335),"",OFFSET(K!$D$1,$Q335-1,0))</f>
        <v/>
      </c>
      <c r="E335" s="213" t="str">
        <f ca="1">IF(ISERROR($Q335),"",OFFSET(K!$C$1,$Q335-1,0))</f>
        <v/>
      </c>
      <c r="F335" s="213" t="str">
        <f t="shared" ca="1" si="5"/>
        <v/>
      </c>
      <c r="G335" s="198"/>
      <c r="H335" s="207"/>
      <c r="I335" s="207"/>
      <c r="J335" s="207"/>
      <c r="K335" s="207"/>
      <c r="L335" s="207"/>
      <c r="M335" s="207"/>
      <c r="N335" s="207"/>
      <c r="O335" s="199"/>
      <c r="P335" s="208"/>
      <c r="Q335" s="209" t="e">
        <f>IF(OR(C335="",C335=R$4,C335=S$4),NA(),MATCH($B335&amp;$C335,K!$E:$E,0))</f>
        <v>#N/A</v>
      </c>
    </row>
    <row r="336" spans="1:17" ht="20.25">
      <c r="A336" s="193"/>
      <c r="B336" s="213"/>
      <c r="C336" s="213"/>
      <c r="D336" s="213" t="str">
        <f ca="1">IF(ISERROR($Q336),"",OFFSET(K!$D$1,$Q336-1,0))</f>
        <v/>
      </c>
      <c r="E336" s="213" t="str">
        <f ca="1">IF(ISERROR($Q336),"",OFFSET(K!$C$1,$Q336-1,0))</f>
        <v/>
      </c>
      <c r="F336" s="213" t="str">
        <f t="shared" ca="1" si="5"/>
        <v/>
      </c>
      <c r="G336" s="198"/>
      <c r="H336" s="207"/>
      <c r="I336" s="207"/>
      <c r="J336" s="207"/>
      <c r="K336" s="207"/>
      <c r="L336" s="207"/>
      <c r="M336" s="207"/>
      <c r="N336" s="207"/>
      <c r="O336" s="199"/>
      <c r="P336" s="208"/>
      <c r="Q336" s="209" t="e">
        <f>IF(OR(C336="",C336=R$4,C336=S$4),NA(),MATCH($B336&amp;$C336,K!$E:$E,0))</f>
        <v>#N/A</v>
      </c>
    </row>
    <row r="337" spans="1:17" ht="20.25">
      <c r="A337" s="193"/>
      <c r="B337" s="213"/>
      <c r="C337" s="213"/>
      <c r="D337" s="213" t="str">
        <f ca="1">IF(ISERROR($Q337),"",OFFSET(K!$D$1,$Q337-1,0))</f>
        <v/>
      </c>
      <c r="E337" s="213" t="str">
        <f ca="1">IF(ISERROR($Q337),"",OFFSET(K!$C$1,$Q337-1,0))</f>
        <v/>
      </c>
      <c r="F337" s="213" t="str">
        <f t="shared" ca="1" si="5"/>
        <v/>
      </c>
      <c r="G337" s="198"/>
      <c r="H337" s="207"/>
      <c r="I337" s="207"/>
      <c r="J337" s="207"/>
      <c r="K337" s="207"/>
      <c r="L337" s="207"/>
      <c r="M337" s="207"/>
      <c r="N337" s="207"/>
      <c r="O337" s="199"/>
      <c r="P337" s="208"/>
      <c r="Q337" s="209" t="e">
        <f>IF(OR(C337="",C337=R$4,C337=S$4),NA(),MATCH($B337&amp;$C337,K!$E:$E,0))</f>
        <v>#N/A</v>
      </c>
    </row>
    <row r="338" spans="1:17" ht="20.25">
      <c r="A338" s="193"/>
      <c r="B338" s="213"/>
      <c r="C338" s="213"/>
      <c r="D338" s="213" t="str">
        <f ca="1">IF(ISERROR($Q338),"",OFFSET(K!$D$1,$Q338-1,0))</f>
        <v/>
      </c>
      <c r="E338" s="213" t="str">
        <f ca="1">IF(ISERROR($Q338),"",OFFSET(K!$C$1,$Q338-1,0))</f>
        <v/>
      </c>
      <c r="F338" s="213" t="str">
        <f t="shared" ca="1" si="5"/>
        <v/>
      </c>
      <c r="G338" s="198"/>
      <c r="H338" s="207"/>
      <c r="I338" s="207"/>
      <c r="J338" s="207"/>
      <c r="K338" s="207"/>
      <c r="L338" s="207"/>
      <c r="M338" s="207"/>
      <c r="N338" s="207"/>
      <c r="O338" s="199"/>
      <c r="P338" s="208"/>
      <c r="Q338" s="209" t="e">
        <f>IF(OR(C338="",C338=R$4,C338=S$4),NA(),MATCH($B338&amp;$C338,K!$E:$E,0))</f>
        <v>#N/A</v>
      </c>
    </row>
    <row r="339" spans="1:17" ht="20.25">
      <c r="A339" s="193"/>
      <c r="B339" s="213"/>
      <c r="C339" s="213"/>
      <c r="D339" s="213" t="str">
        <f ca="1">IF(ISERROR($Q339),"",OFFSET(K!$D$1,$Q339-1,0))</f>
        <v/>
      </c>
      <c r="E339" s="213" t="str">
        <f ca="1">IF(ISERROR($Q339),"",OFFSET(K!$C$1,$Q339-1,0))</f>
        <v/>
      </c>
      <c r="F339" s="213" t="str">
        <f t="shared" ca="1" si="5"/>
        <v/>
      </c>
      <c r="G339" s="198"/>
      <c r="H339" s="207"/>
      <c r="I339" s="207"/>
      <c r="J339" s="207"/>
      <c r="K339" s="207"/>
      <c r="L339" s="207"/>
      <c r="M339" s="207"/>
      <c r="N339" s="207"/>
      <c r="O339" s="199"/>
      <c r="P339" s="208"/>
      <c r="Q339" s="209" t="e">
        <f>IF(OR(C339="",C339=R$4,C339=S$4),NA(),MATCH($B339&amp;$C339,K!$E:$E,0))</f>
        <v>#N/A</v>
      </c>
    </row>
    <row r="340" spans="1:17" ht="20.25">
      <c r="A340" s="193"/>
      <c r="B340" s="213"/>
      <c r="C340" s="213"/>
      <c r="D340" s="213" t="str">
        <f ca="1">IF(ISERROR($Q340),"",OFFSET(K!$D$1,$Q340-1,0))</f>
        <v/>
      </c>
      <c r="E340" s="213" t="str">
        <f ca="1">IF(ISERROR($Q340),"",OFFSET(K!$C$1,$Q340-1,0))</f>
        <v/>
      </c>
      <c r="F340" s="213" t="str">
        <f t="shared" ca="1" si="5"/>
        <v/>
      </c>
      <c r="G340" s="198"/>
      <c r="H340" s="207"/>
      <c r="I340" s="207"/>
      <c r="J340" s="207"/>
      <c r="K340" s="207"/>
      <c r="L340" s="207"/>
      <c r="M340" s="207"/>
      <c r="N340" s="207"/>
      <c r="O340" s="199"/>
      <c r="P340" s="208"/>
      <c r="Q340" s="209" t="e">
        <f>IF(OR(C340="",C340=R$4,C340=S$4),NA(),MATCH($B340&amp;$C340,K!$E:$E,0))</f>
        <v>#N/A</v>
      </c>
    </row>
    <row r="341" spans="1:17" ht="20.25">
      <c r="A341" s="193"/>
      <c r="B341" s="213"/>
      <c r="C341" s="213"/>
      <c r="D341" s="213" t="str">
        <f ca="1">IF(ISERROR($Q341),"",OFFSET(K!$D$1,$Q341-1,0))</f>
        <v/>
      </c>
      <c r="E341" s="213" t="str">
        <f ca="1">IF(ISERROR($Q341),"",OFFSET(K!$C$1,$Q341-1,0))</f>
        <v/>
      </c>
      <c r="F341" s="213" t="str">
        <f t="shared" ca="1" si="5"/>
        <v/>
      </c>
      <c r="G341" s="198"/>
      <c r="H341" s="207"/>
      <c r="I341" s="207"/>
      <c r="J341" s="207"/>
      <c r="K341" s="207"/>
      <c r="L341" s="207"/>
      <c r="M341" s="207"/>
      <c r="N341" s="207"/>
      <c r="O341" s="199"/>
      <c r="P341" s="208"/>
      <c r="Q341" s="209" t="e">
        <f>IF(OR(C341="",C341=R$4,C341=S$4),NA(),MATCH($B341&amp;$C341,K!$E:$E,0))</f>
        <v>#N/A</v>
      </c>
    </row>
    <row r="342" spans="1:17" ht="20.25">
      <c r="A342" s="193"/>
      <c r="B342" s="213"/>
      <c r="C342" s="213"/>
      <c r="D342" s="213" t="str">
        <f ca="1">IF(ISERROR($Q342),"",OFFSET(K!$D$1,$Q342-1,0))</f>
        <v/>
      </c>
      <c r="E342" s="213" t="str">
        <f ca="1">IF(ISERROR($Q342),"",OFFSET(K!$C$1,$Q342-1,0))</f>
        <v/>
      </c>
      <c r="F342" s="213" t="str">
        <f t="shared" ca="1" si="5"/>
        <v/>
      </c>
      <c r="G342" s="198"/>
      <c r="H342" s="207"/>
      <c r="I342" s="207"/>
      <c r="J342" s="207"/>
      <c r="K342" s="207"/>
      <c r="L342" s="207"/>
      <c r="M342" s="207"/>
      <c r="N342" s="207"/>
      <c r="O342" s="199"/>
      <c r="P342" s="208"/>
      <c r="Q342" s="209" t="e">
        <f>IF(OR(C342="",C342=R$4,C342=S$4),NA(),MATCH($B342&amp;$C342,K!$E:$E,0))</f>
        <v>#N/A</v>
      </c>
    </row>
    <row r="343" spans="1:17" ht="20.25">
      <c r="A343" s="193"/>
      <c r="B343" s="213"/>
      <c r="C343" s="213"/>
      <c r="D343" s="213" t="str">
        <f ca="1">IF(ISERROR($Q343),"",OFFSET(K!$D$1,$Q343-1,0))</f>
        <v/>
      </c>
      <c r="E343" s="213" t="str">
        <f ca="1">IF(ISERROR($Q343),"",OFFSET(K!$C$1,$Q343-1,0))</f>
        <v/>
      </c>
      <c r="F343" s="213" t="str">
        <f t="shared" ca="1" si="5"/>
        <v/>
      </c>
      <c r="G343" s="198"/>
      <c r="H343" s="207"/>
      <c r="I343" s="207"/>
      <c r="J343" s="207"/>
      <c r="K343" s="207"/>
      <c r="L343" s="207"/>
      <c r="M343" s="207"/>
      <c r="N343" s="207"/>
      <c r="O343" s="199"/>
      <c r="P343" s="208"/>
      <c r="Q343" s="209" t="e">
        <f>IF(OR(C343="",C343=R$4,C343=S$4),NA(),MATCH($B343&amp;$C343,K!$E:$E,0))</f>
        <v>#N/A</v>
      </c>
    </row>
    <row r="344" spans="1:17" ht="20.25">
      <c r="A344" s="193"/>
      <c r="B344" s="213"/>
      <c r="C344" s="213"/>
      <c r="D344" s="213" t="str">
        <f ca="1">IF(ISERROR($Q344),"",OFFSET(K!$D$1,$Q344-1,0))</f>
        <v/>
      </c>
      <c r="E344" s="213" t="str">
        <f ca="1">IF(ISERROR($Q344),"",OFFSET(K!$C$1,$Q344-1,0))</f>
        <v/>
      </c>
      <c r="F344" s="213" t="str">
        <f t="shared" ca="1" si="5"/>
        <v/>
      </c>
      <c r="G344" s="198"/>
      <c r="H344" s="207"/>
      <c r="I344" s="207"/>
      <c r="J344" s="207"/>
      <c r="K344" s="207"/>
      <c r="L344" s="207"/>
      <c r="M344" s="207"/>
      <c r="N344" s="207"/>
      <c r="O344" s="199"/>
      <c r="P344" s="208"/>
      <c r="Q344" s="209" t="e">
        <f>IF(OR(C344="",C344=R$4,C344=S$4),NA(),MATCH($B344&amp;$C344,K!$E:$E,0))</f>
        <v>#N/A</v>
      </c>
    </row>
    <row r="345" spans="1:17" ht="20.25">
      <c r="A345" s="193"/>
      <c r="B345" s="213"/>
      <c r="C345" s="213"/>
      <c r="D345" s="213" t="str">
        <f ca="1">IF(ISERROR($Q345),"",OFFSET(K!$D$1,$Q345-1,0))</f>
        <v/>
      </c>
      <c r="E345" s="213" t="str">
        <f ca="1">IF(ISERROR($Q345),"",OFFSET(K!$C$1,$Q345-1,0))</f>
        <v/>
      </c>
      <c r="F345" s="213" t="str">
        <f t="shared" ca="1" si="5"/>
        <v/>
      </c>
      <c r="G345" s="198"/>
      <c r="H345" s="207"/>
      <c r="I345" s="207"/>
      <c r="J345" s="207"/>
      <c r="K345" s="207"/>
      <c r="L345" s="207"/>
      <c r="M345" s="207"/>
      <c r="N345" s="207"/>
      <c r="O345" s="199"/>
      <c r="P345" s="208"/>
      <c r="Q345" s="209" t="e">
        <f>IF(OR(C345="",C345=R$4,C345=S$4),NA(),MATCH($B345&amp;$C345,K!$E:$E,0))</f>
        <v>#N/A</v>
      </c>
    </row>
    <row r="346" spans="1:17" ht="20.25">
      <c r="A346" s="193"/>
      <c r="B346" s="213"/>
      <c r="C346" s="213"/>
      <c r="D346" s="213" t="str">
        <f ca="1">IF(ISERROR($Q346),"",OFFSET(K!$D$1,$Q346-1,0))</f>
        <v/>
      </c>
      <c r="E346" s="213" t="str">
        <f ca="1">IF(ISERROR($Q346),"",OFFSET(K!$C$1,$Q346-1,0))</f>
        <v/>
      </c>
      <c r="F346" s="213" t="str">
        <f t="shared" ca="1" si="5"/>
        <v/>
      </c>
      <c r="G346" s="198"/>
      <c r="H346" s="207"/>
      <c r="I346" s="207"/>
      <c r="J346" s="207"/>
      <c r="K346" s="207"/>
      <c r="L346" s="207"/>
      <c r="M346" s="207"/>
      <c r="N346" s="207"/>
      <c r="O346" s="199"/>
      <c r="P346" s="208"/>
      <c r="Q346" s="209" t="e">
        <f>IF(OR(C346="",C346=R$4,C346=S$4),NA(),MATCH($B346&amp;$C346,K!$E:$E,0))</f>
        <v>#N/A</v>
      </c>
    </row>
    <row r="347" spans="1:17" ht="20.25">
      <c r="A347" s="193"/>
      <c r="B347" s="213"/>
      <c r="C347" s="213"/>
      <c r="D347" s="213" t="str">
        <f ca="1">IF(ISERROR($Q347),"",OFFSET(K!$D$1,$Q347-1,0))</f>
        <v/>
      </c>
      <c r="E347" s="213" t="str">
        <f ca="1">IF(ISERROR($Q347),"",OFFSET(K!$C$1,$Q347-1,0))</f>
        <v/>
      </c>
      <c r="F347" s="213" t="str">
        <f t="shared" ca="1" si="5"/>
        <v/>
      </c>
      <c r="G347" s="198"/>
      <c r="H347" s="207"/>
      <c r="I347" s="207"/>
      <c r="J347" s="207"/>
      <c r="K347" s="207"/>
      <c r="L347" s="207"/>
      <c r="M347" s="207"/>
      <c r="N347" s="207"/>
      <c r="O347" s="199"/>
      <c r="P347" s="208"/>
      <c r="Q347" s="209" t="e">
        <f>IF(OR(C347="",C347=R$4,C347=S$4),NA(),MATCH($B347&amp;$C347,K!$E:$E,0))</f>
        <v>#N/A</v>
      </c>
    </row>
    <row r="348" spans="1:17" ht="20.25">
      <c r="A348" s="193"/>
      <c r="B348" s="213"/>
      <c r="C348" s="213"/>
      <c r="D348" s="213" t="str">
        <f ca="1">IF(ISERROR($Q348),"",OFFSET(K!$D$1,$Q348-1,0))</f>
        <v/>
      </c>
      <c r="E348" s="213" t="str">
        <f ca="1">IF(ISERROR($Q348),"",OFFSET(K!$C$1,$Q348-1,0))</f>
        <v/>
      </c>
      <c r="F348" s="213" t="str">
        <f t="shared" ca="1" si="5"/>
        <v/>
      </c>
      <c r="G348" s="198"/>
      <c r="H348" s="207"/>
      <c r="I348" s="207"/>
      <c r="J348" s="207"/>
      <c r="K348" s="207"/>
      <c r="L348" s="207"/>
      <c r="M348" s="207"/>
      <c r="N348" s="207"/>
      <c r="O348" s="199"/>
      <c r="P348" s="208"/>
      <c r="Q348" s="209" t="e">
        <f>IF(OR(C348="",C348=R$4,C348=S$4),NA(),MATCH($B348&amp;$C348,K!$E:$E,0))</f>
        <v>#N/A</v>
      </c>
    </row>
    <row r="349" spans="1:17" ht="20.25">
      <c r="A349" s="193"/>
      <c r="B349" s="213"/>
      <c r="C349" s="213"/>
      <c r="D349" s="213" t="str">
        <f ca="1">IF(ISERROR($Q349),"",OFFSET(K!$D$1,$Q349-1,0))</f>
        <v/>
      </c>
      <c r="E349" s="213" t="str">
        <f ca="1">IF(ISERROR($Q349),"",OFFSET(K!$C$1,$Q349-1,0))</f>
        <v/>
      </c>
      <c r="F349" s="213" t="str">
        <f t="shared" ca="1" si="5"/>
        <v/>
      </c>
      <c r="G349" s="198"/>
      <c r="H349" s="207"/>
      <c r="I349" s="207"/>
      <c r="J349" s="207"/>
      <c r="K349" s="207"/>
      <c r="L349" s="207"/>
      <c r="M349" s="207"/>
      <c r="N349" s="207"/>
      <c r="O349" s="199"/>
      <c r="P349" s="208"/>
      <c r="Q349" s="209" t="e">
        <f>IF(OR(C349="",C349=R$4,C349=S$4),NA(),MATCH($B349&amp;$C349,K!$E:$E,0))</f>
        <v>#N/A</v>
      </c>
    </row>
    <row r="350" spans="1:17" ht="20.25">
      <c r="A350" s="193"/>
      <c r="B350" s="213"/>
      <c r="C350" s="213"/>
      <c r="D350" s="213" t="str">
        <f ca="1">IF(ISERROR($Q350),"",OFFSET(K!$D$1,$Q350-1,0))</f>
        <v/>
      </c>
      <c r="E350" s="213" t="str">
        <f ca="1">IF(ISERROR($Q350),"",OFFSET(K!$C$1,$Q350-1,0))</f>
        <v/>
      </c>
      <c r="F350" s="213" t="str">
        <f t="shared" ca="1" si="5"/>
        <v/>
      </c>
      <c r="G350" s="198"/>
      <c r="H350" s="207"/>
      <c r="I350" s="207"/>
      <c r="J350" s="207"/>
      <c r="K350" s="207"/>
      <c r="L350" s="207"/>
      <c r="M350" s="207"/>
      <c r="N350" s="207"/>
      <c r="O350" s="199"/>
      <c r="P350" s="208"/>
      <c r="Q350" s="209" t="e">
        <f>IF(OR(C350="",C350=R$4,C350=S$4),NA(),MATCH($B350&amp;$C350,K!$E:$E,0))</f>
        <v>#N/A</v>
      </c>
    </row>
    <row r="351" spans="1:17" ht="20.25">
      <c r="A351" s="193"/>
      <c r="B351" s="213"/>
      <c r="C351" s="213"/>
      <c r="D351" s="213" t="str">
        <f ca="1">IF(ISERROR($Q351),"",OFFSET(K!$D$1,$Q351-1,0))</f>
        <v/>
      </c>
      <c r="E351" s="213" t="str">
        <f ca="1">IF(ISERROR($Q351),"",OFFSET(K!$C$1,$Q351-1,0))</f>
        <v/>
      </c>
      <c r="F351" s="213" t="str">
        <f t="shared" ca="1" si="5"/>
        <v/>
      </c>
      <c r="G351" s="198"/>
      <c r="H351" s="207"/>
      <c r="I351" s="207"/>
      <c r="J351" s="207"/>
      <c r="K351" s="207"/>
      <c r="L351" s="207"/>
      <c r="M351" s="207"/>
      <c r="N351" s="207"/>
      <c r="O351" s="199"/>
      <c r="P351" s="208"/>
      <c r="Q351" s="209" t="e">
        <f>IF(OR(C351="",C351=R$4,C351=S$4),NA(),MATCH($B351&amp;$C351,K!$E:$E,0))</f>
        <v>#N/A</v>
      </c>
    </row>
    <row r="352" spans="1:17" ht="20.25">
      <c r="A352" s="193"/>
      <c r="B352" s="213"/>
      <c r="C352" s="213"/>
      <c r="D352" s="213" t="str">
        <f ca="1">IF(ISERROR($Q352),"",OFFSET(K!$D$1,$Q352-1,0))</f>
        <v/>
      </c>
      <c r="E352" s="213" t="str">
        <f ca="1">IF(ISERROR($Q352),"",OFFSET(K!$C$1,$Q352-1,0))</f>
        <v/>
      </c>
      <c r="F352" s="213" t="str">
        <f t="shared" ca="1" si="5"/>
        <v/>
      </c>
      <c r="G352" s="198"/>
      <c r="H352" s="207"/>
      <c r="I352" s="207"/>
      <c r="J352" s="207"/>
      <c r="K352" s="207"/>
      <c r="L352" s="207"/>
      <c r="M352" s="207"/>
      <c r="N352" s="207"/>
      <c r="O352" s="199"/>
      <c r="P352" s="208"/>
      <c r="Q352" s="209" t="e">
        <f>IF(OR(C352="",C352=R$4,C352=S$4),NA(),MATCH($B352&amp;$C352,K!$E:$E,0))</f>
        <v>#N/A</v>
      </c>
    </row>
    <row r="353" spans="1:17" ht="20.25">
      <c r="A353" s="193"/>
      <c r="B353" s="213"/>
      <c r="C353" s="213"/>
      <c r="D353" s="213" t="str">
        <f ca="1">IF(ISERROR($Q353),"",OFFSET(K!$D$1,$Q353-1,0))</f>
        <v/>
      </c>
      <c r="E353" s="213" t="str">
        <f ca="1">IF(ISERROR($Q353),"",OFFSET(K!$C$1,$Q353-1,0))</f>
        <v/>
      </c>
      <c r="F353" s="213" t="str">
        <f t="shared" ca="1" si="5"/>
        <v/>
      </c>
      <c r="G353" s="198"/>
      <c r="H353" s="207"/>
      <c r="I353" s="207"/>
      <c r="J353" s="207"/>
      <c r="K353" s="207"/>
      <c r="L353" s="207"/>
      <c r="M353" s="207"/>
      <c r="N353" s="207"/>
      <c r="O353" s="199"/>
      <c r="P353" s="208"/>
      <c r="Q353" s="209" t="e">
        <f>IF(OR(C353="",C353=R$4,C353=S$4),NA(),MATCH($B353&amp;$C353,K!$E:$E,0))</f>
        <v>#N/A</v>
      </c>
    </row>
    <row r="354" spans="1:17" ht="20.25">
      <c r="A354" s="193"/>
      <c r="B354" s="213"/>
      <c r="C354" s="213"/>
      <c r="D354" s="213" t="str">
        <f ca="1">IF(ISERROR($Q354),"",OFFSET(K!$D$1,$Q354-1,0))</f>
        <v/>
      </c>
      <c r="E354" s="213" t="str">
        <f ca="1">IF(ISERROR($Q354),"",OFFSET(K!$C$1,$Q354-1,0))</f>
        <v/>
      </c>
      <c r="F354" s="213" t="str">
        <f t="shared" ca="1" si="5"/>
        <v/>
      </c>
      <c r="G354" s="198"/>
      <c r="H354" s="207"/>
      <c r="I354" s="207"/>
      <c r="J354" s="207"/>
      <c r="K354" s="207"/>
      <c r="L354" s="207"/>
      <c r="M354" s="207"/>
      <c r="N354" s="207"/>
      <c r="O354" s="199"/>
      <c r="P354" s="208"/>
      <c r="Q354" s="209" t="e">
        <f>IF(OR(C354="",C354=R$4,C354=S$4),NA(),MATCH($B354&amp;$C354,K!$E:$E,0))</f>
        <v>#N/A</v>
      </c>
    </row>
    <row r="355" spans="1:17" ht="20.25">
      <c r="A355" s="193"/>
      <c r="B355" s="213"/>
      <c r="C355" s="213"/>
      <c r="D355" s="213" t="str">
        <f ca="1">IF(ISERROR($Q355),"",OFFSET(K!$D$1,$Q355-1,0))</f>
        <v/>
      </c>
      <c r="E355" s="213" t="str">
        <f ca="1">IF(ISERROR($Q355),"",OFFSET(K!$C$1,$Q355-1,0))</f>
        <v/>
      </c>
      <c r="F355" s="213" t="str">
        <f t="shared" ca="1" si="5"/>
        <v/>
      </c>
      <c r="G355" s="198"/>
      <c r="H355" s="207"/>
      <c r="I355" s="207"/>
      <c r="J355" s="207"/>
      <c r="K355" s="207"/>
      <c r="L355" s="207"/>
      <c r="M355" s="207"/>
      <c r="N355" s="207"/>
      <c r="O355" s="199"/>
      <c r="P355" s="208"/>
      <c r="Q355" s="209" t="e">
        <f>IF(OR(C355="",C355=R$4,C355=S$4),NA(),MATCH($B355&amp;$C355,K!$E:$E,0))</f>
        <v>#N/A</v>
      </c>
    </row>
    <row r="356" spans="1:17" ht="20.25">
      <c r="A356" s="193"/>
      <c r="B356" s="213"/>
      <c r="C356" s="213"/>
      <c r="D356" s="213" t="str">
        <f ca="1">IF(ISERROR($Q356),"",OFFSET(K!$D$1,$Q356-1,0))</f>
        <v/>
      </c>
      <c r="E356" s="213" t="str">
        <f ca="1">IF(ISERROR($Q356),"",OFFSET(K!$C$1,$Q356-1,0))</f>
        <v/>
      </c>
      <c r="F356" s="213" t="str">
        <f t="shared" ca="1" si="5"/>
        <v/>
      </c>
      <c r="G356" s="198"/>
      <c r="H356" s="207"/>
      <c r="I356" s="207"/>
      <c r="J356" s="207"/>
      <c r="K356" s="207"/>
      <c r="L356" s="207"/>
      <c r="M356" s="207"/>
      <c r="N356" s="207"/>
      <c r="O356" s="199"/>
      <c r="P356" s="208"/>
      <c r="Q356" s="209" t="e">
        <f>IF(OR(C356="",C356=R$4,C356=S$4),NA(),MATCH($B356&amp;$C356,K!$E:$E,0))</f>
        <v>#N/A</v>
      </c>
    </row>
    <row r="357" spans="1:17" ht="20.25">
      <c r="A357" s="193"/>
      <c r="B357" s="213"/>
      <c r="C357" s="213"/>
      <c r="D357" s="213" t="str">
        <f ca="1">IF(ISERROR($Q357),"",OFFSET(K!$D$1,$Q357-1,0))</f>
        <v/>
      </c>
      <c r="E357" s="213" t="str">
        <f ca="1">IF(ISERROR($Q357),"",OFFSET(K!$C$1,$Q357-1,0))</f>
        <v/>
      </c>
      <c r="F357" s="213" t="str">
        <f t="shared" ca="1" si="5"/>
        <v/>
      </c>
      <c r="G357" s="198"/>
      <c r="H357" s="207"/>
      <c r="I357" s="207"/>
      <c r="J357" s="207"/>
      <c r="K357" s="207"/>
      <c r="L357" s="207"/>
      <c r="M357" s="207"/>
      <c r="N357" s="207"/>
      <c r="O357" s="199"/>
      <c r="P357" s="208"/>
      <c r="Q357" s="209" t="e">
        <f>IF(OR(C357="",C357=R$4,C357=S$4),NA(),MATCH($B357&amp;$C357,K!$E:$E,0))</f>
        <v>#N/A</v>
      </c>
    </row>
    <row r="358" spans="1:17" ht="20.25">
      <c r="A358" s="193"/>
      <c r="B358" s="213"/>
      <c r="C358" s="213"/>
      <c r="D358" s="213" t="str">
        <f ca="1">IF(ISERROR($Q358),"",OFFSET(K!$D$1,$Q358-1,0))</f>
        <v/>
      </c>
      <c r="E358" s="213" t="str">
        <f ca="1">IF(ISERROR($Q358),"",OFFSET(K!$C$1,$Q358-1,0))</f>
        <v/>
      </c>
      <c r="F358" s="213" t="str">
        <f t="shared" ca="1" si="5"/>
        <v/>
      </c>
      <c r="G358" s="198"/>
      <c r="H358" s="207"/>
      <c r="I358" s="207"/>
      <c r="J358" s="207"/>
      <c r="K358" s="207"/>
      <c r="L358" s="207"/>
      <c r="M358" s="207"/>
      <c r="N358" s="207"/>
      <c r="O358" s="199"/>
      <c r="P358" s="208"/>
      <c r="Q358" s="209" t="e">
        <f>IF(OR(C358="",C358=R$4,C358=S$4),NA(),MATCH($B358&amp;$C358,K!$E:$E,0))</f>
        <v>#N/A</v>
      </c>
    </row>
    <row r="359" spans="1:17" ht="20.25">
      <c r="A359" s="193"/>
      <c r="B359" s="213"/>
      <c r="C359" s="213"/>
      <c r="D359" s="213" t="str">
        <f ca="1">IF(ISERROR($Q359),"",OFFSET(K!$D$1,$Q359-1,0))</f>
        <v/>
      </c>
      <c r="E359" s="213" t="str">
        <f ca="1">IF(ISERROR($Q359),"",OFFSET(K!$C$1,$Q359-1,0))</f>
        <v/>
      </c>
      <c r="F359" s="213" t="str">
        <f t="shared" ca="1" si="5"/>
        <v/>
      </c>
      <c r="G359" s="198"/>
      <c r="H359" s="207"/>
      <c r="I359" s="207"/>
      <c r="J359" s="207"/>
      <c r="K359" s="207"/>
      <c r="L359" s="207"/>
      <c r="M359" s="207"/>
      <c r="N359" s="207"/>
      <c r="O359" s="199"/>
      <c r="P359" s="208"/>
      <c r="Q359" s="209" t="e">
        <f>IF(OR(C359="",C359=R$4,C359=S$4),NA(),MATCH($B359&amp;$C359,K!$E:$E,0))</f>
        <v>#N/A</v>
      </c>
    </row>
    <row r="360" spans="1:17" ht="20.25">
      <c r="A360" s="193"/>
      <c r="B360" s="213"/>
      <c r="C360" s="213"/>
      <c r="D360" s="213" t="str">
        <f ca="1">IF(ISERROR($Q360),"",OFFSET(K!$D$1,$Q360-1,0))</f>
        <v/>
      </c>
      <c r="E360" s="213" t="str">
        <f ca="1">IF(ISERROR($Q360),"",OFFSET(K!$C$1,$Q360-1,0))</f>
        <v/>
      </c>
      <c r="F360" s="213" t="str">
        <f t="shared" ca="1" si="5"/>
        <v/>
      </c>
      <c r="G360" s="198"/>
      <c r="H360" s="207"/>
      <c r="I360" s="207"/>
      <c r="J360" s="207"/>
      <c r="K360" s="207"/>
      <c r="L360" s="207"/>
      <c r="M360" s="207"/>
      <c r="N360" s="207"/>
      <c r="O360" s="199"/>
      <c r="P360" s="208"/>
      <c r="Q360" s="209" t="e">
        <f>IF(OR(C360="",C360=R$4,C360=S$4),NA(),MATCH($B360&amp;$C360,K!$E:$E,0))</f>
        <v>#N/A</v>
      </c>
    </row>
    <row r="361" spans="1:17" ht="20.25">
      <c r="A361" s="193"/>
      <c r="B361" s="213"/>
      <c r="C361" s="213"/>
      <c r="D361" s="213" t="str">
        <f ca="1">IF(ISERROR($Q361),"",OFFSET(K!$D$1,$Q361-1,0))</f>
        <v/>
      </c>
      <c r="E361" s="213" t="str">
        <f ca="1">IF(ISERROR($Q361),"",OFFSET(K!$C$1,$Q361-1,0))</f>
        <v/>
      </c>
      <c r="F361" s="213" t="str">
        <f t="shared" ca="1" si="5"/>
        <v/>
      </c>
      <c r="G361" s="198"/>
      <c r="H361" s="207"/>
      <c r="I361" s="207"/>
      <c r="J361" s="207"/>
      <c r="K361" s="207"/>
      <c r="L361" s="207"/>
      <c r="M361" s="207"/>
      <c r="N361" s="207"/>
      <c r="O361" s="199"/>
      <c r="P361" s="208"/>
      <c r="Q361" s="209" t="e">
        <f>IF(OR(C361="",C361=R$4,C361=S$4),NA(),MATCH($B361&amp;$C361,K!$E:$E,0))</f>
        <v>#N/A</v>
      </c>
    </row>
    <row r="362" spans="1:17" ht="20.25">
      <c r="A362" s="193"/>
      <c r="B362" s="213"/>
      <c r="C362" s="213"/>
      <c r="D362" s="213" t="str">
        <f ca="1">IF(ISERROR($Q362),"",OFFSET(K!$D$1,$Q362-1,0))</f>
        <v/>
      </c>
      <c r="E362" s="213" t="str">
        <f ca="1">IF(ISERROR($Q362),"",OFFSET(K!$C$1,$Q362-1,0))</f>
        <v/>
      </c>
      <c r="F362" s="213" t="str">
        <f t="shared" ca="1" si="5"/>
        <v/>
      </c>
      <c r="G362" s="198"/>
      <c r="H362" s="207"/>
      <c r="I362" s="207"/>
      <c r="J362" s="207"/>
      <c r="K362" s="207"/>
      <c r="L362" s="207"/>
      <c r="M362" s="207"/>
      <c r="N362" s="207"/>
      <c r="O362" s="199"/>
      <c r="P362" s="208"/>
      <c r="Q362" s="209" t="e">
        <f>IF(OR(C362="",C362=R$4,C362=S$4),NA(),MATCH($B362&amp;$C362,K!$E:$E,0))</f>
        <v>#N/A</v>
      </c>
    </row>
    <row r="363" spans="1:17" ht="20.25">
      <c r="A363" s="193"/>
      <c r="B363" s="213"/>
      <c r="C363" s="213"/>
      <c r="D363" s="213" t="str">
        <f ca="1">IF(ISERROR($Q363),"",OFFSET(K!$D$1,$Q363-1,0))</f>
        <v/>
      </c>
      <c r="E363" s="213" t="str">
        <f ca="1">IF(ISERROR($Q363),"",OFFSET(K!$C$1,$Q363-1,0))</f>
        <v/>
      </c>
      <c r="F363" s="213" t="str">
        <f t="shared" ca="1" si="5"/>
        <v/>
      </c>
      <c r="G363" s="198"/>
      <c r="H363" s="207"/>
      <c r="I363" s="207"/>
      <c r="J363" s="207"/>
      <c r="K363" s="207"/>
      <c r="L363" s="207"/>
      <c r="M363" s="207"/>
      <c r="N363" s="207"/>
      <c r="O363" s="199"/>
      <c r="P363" s="208"/>
      <c r="Q363" s="209" t="e">
        <f>IF(OR(C363="",C363=R$4,C363=S$4),NA(),MATCH($B363&amp;$C363,K!$E:$E,0))</f>
        <v>#N/A</v>
      </c>
    </row>
    <row r="364" spans="1:17" ht="20.25">
      <c r="A364" s="193"/>
      <c r="B364" s="213"/>
      <c r="C364" s="213"/>
      <c r="D364" s="213" t="str">
        <f ca="1">IF(ISERROR($Q364),"",OFFSET(K!$D$1,$Q364-1,0))</f>
        <v/>
      </c>
      <c r="E364" s="213" t="str">
        <f ca="1">IF(ISERROR($Q364),"",OFFSET(K!$C$1,$Q364-1,0))</f>
        <v/>
      </c>
      <c r="F364" s="213" t="str">
        <f t="shared" ca="1" si="5"/>
        <v/>
      </c>
      <c r="G364" s="198"/>
      <c r="H364" s="207"/>
      <c r="I364" s="207"/>
      <c r="J364" s="207"/>
      <c r="K364" s="207"/>
      <c r="L364" s="207"/>
      <c r="M364" s="207"/>
      <c r="N364" s="207"/>
      <c r="O364" s="199"/>
      <c r="P364" s="208"/>
      <c r="Q364" s="209" t="e">
        <f>IF(OR(C364="",C364=R$4,C364=S$4),NA(),MATCH($B364&amp;$C364,K!$E:$E,0))</f>
        <v>#N/A</v>
      </c>
    </row>
    <row r="365" spans="1:17" ht="20.25">
      <c r="A365" s="193"/>
      <c r="B365" s="213"/>
      <c r="C365" s="213"/>
      <c r="D365" s="213" t="str">
        <f ca="1">IF(ISERROR($Q365),"",OFFSET(K!$D$1,$Q365-1,0))</f>
        <v/>
      </c>
      <c r="E365" s="213" t="str">
        <f ca="1">IF(ISERROR($Q365),"",OFFSET(K!$C$1,$Q365-1,0))</f>
        <v/>
      </c>
      <c r="F365" s="213" t="str">
        <f t="shared" ca="1" si="5"/>
        <v/>
      </c>
      <c r="G365" s="198"/>
      <c r="H365" s="207"/>
      <c r="I365" s="207"/>
      <c r="J365" s="207"/>
      <c r="K365" s="207"/>
      <c r="L365" s="207"/>
      <c r="M365" s="207"/>
      <c r="N365" s="207"/>
      <c r="O365" s="199"/>
      <c r="P365" s="208"/>
      <c r="Q365" s="209" t="e">
        <f>IF(OR(C365="",C365=R$4,C365=S$4),NA(),MATCH($B365&amp;$C365,K!$E:$E,0))</f>
        <v>#N/A</v>
      </c>
    </row>
    <row r="366" spans="1:17" ht="20.25">
      <c r="A366" s="193"/>
      <c r="B366" s="213"/>
      <c r="C366" s="213"/>
      <c r="D366" s="213" t="str">
        <f ca="1">IF(ISERROR($Q366),"",OFFSET(K!$D$1,$Q366-1,0))</f>
        <v/>
      </c>
      <c r="E366" s="213" t="str">
        <f ca="1">IF(ISERROR($Q366),"",OFFSET(K!$C$1,$Q366-1,0))</f>
        <v/>
      </c>
      <c r="F366" s="213" t="str">
        <f t="shared" ca="1" si="5"/>
        <v/>
      </c>
      <c r="G366" s="198"/>
      <c r="H366" s="207"/>
      <c r="I366" s="207"/>
      <c r="J366" s="207"/>
      <c r="K366" s="207"/>
      <c r="L366" s="207"/>
      <c r="M366" s="207"/>
      <c r="N366" s="207"/>
      <c r="O366" s="199"/>
      <c r="P366" s="208"/>
      <c r="Q366" s="209" t="e">
        <f>IF(OR(C366="",C366=R$4,C366=S$4),NA(),MATCH($B366&amp;$C366,K!$E:$E,0))</f>
        <v>#N/A</v>
      </c>
    </row>
    <row r="367" spans="1:17" ht="20.25">
      <c r="A367" s="193"/>
      <c r="B367" s="213"/>
      <c r="C367" s="213"/>
      <c r="D367" s="213" t="str">
        <f ca="1">IF(ISERROR($Q367),"",OFFSET(K!$D$1,$Q367-1,0))</f>
        <v/>
      </c>
      <c r="E367" s="213" t="str">
        <f ca="1">IF(ISERROR($Q367),"",OFFSET(K!$C$1,$Q367-1,0))</f>
        <v/>
      </c>
      <c r="F367" s="213" t="str">
        <f t="shared" ca="1" si="5"/>
        <v/>
      </c>
      <c r="G367" s="198"/>
      <c r="H367" s="207"/>
      <c r="I367" s="207"/>
      <c r="J367" s="207"/>
      <c r="K367" s="207"/>
      <c r="L367" s="207"/>
      <c r="M367" s="207"/>
      <c r="N367" s="207"/>
      <c r="O367" s="199"/>
      <c r="P367" s="208"/>
      <c r="Q367" s="209" t="e">
        <f>IF(OR(C367="",C367=R$4,C367=S$4),NA(),MATCH($B367&amp;$C367,K!$E:$E,0))</f>
        <v>#N/A</v>
      </c>
    </row>
    <row r="368" spans="1:17" ht="20.25">
      <c r="A368" s="193"/>
      <c r="B368" s="213"/>
      <c r="C368" s="213"/>
      <c r="D368" s="213" t="str">
        <f ca="1">IF(ISERROR($Q368),"",OFFSET(K!$D$1,$Q368-1,0))</f>
        <v/>
      </c>
      <c r="E368" s="213" t="str">
        <f ca="1">IF(ISERROR($Q368),"",OFFSET(K!$C$1,$Q368-1,0))</f>
        <v/>
      </c>
      <c r="F368" s="213" t="str">
        <f t="shared" ca="1" si="5"/>
        <v/>
      </c>
      <c r="G368" s="198"/>
      <c r="H368" s="207"/>
      <c r="I368" s="207"/>
      <c r="J368" s="207"/>
      <c r="K368" s="207"/>
      <c r="L368" s="207"/>
      <c r="M368" s="207"/>
      <c r="N368" s="207"/>
      <c r="O368" s="199"/>
      <c r="P368" s="208"/>
      <c r="Q368" s="209" t="e">
        <f>IF(OR(C368="",C368=R$4,C368=S$4),NA(),MATCH($B368&amp;$C368,K!$E:$E,0))</f>
        <v>#N/A</v>
      </c>
    </row>
    <row r="369" spans="1:17" ht="20.25">
      <c r="A369" s="193"/>
      <c r="B369" s="213"/>
      <c r="C369" s="213"/>
      <c r="D369" s="213" t="str">
        <f ca="1">IF(ISERROR($Q369),"",OFFSET(K!$D$1,$Q369-1,0))</f>
        <v/>
      </c>
      <c r="E369" s="213" t="str">
        <f ca="1">IF(ISERROR($Q369),"",OFFSET(K!$C$1,$Q369-1,0))</f>
        <v/>
      </c>
      <c r="F369" s="213" t="str">
        <f t="shared" ca="1" si="5"/>
        <v/>
      </c>
      <c r="G369" s="198"/>
      <c r="H369" s="207"/>
      <c r="I369" s="207"/>
      <c r="J369" s="207"/>
      <c r="K369" s="207"/>
      <c r="L369" s="207"/>
      <c r="M369" s="207"/>
      <c r="N369" s="207"/>
      <c r="O369" s="199"/>
      <c r="P369" s="208"/>
      <c r="Q369" s="209" t="e">
        <f>IF(OR(C369="",C369=R$4,C369=S$4),NA(),MATCH($B369&amp;$C369,K!$E:$E,0))</f>
        <v>#N/A</v>
      </c>
    </row>
    <row r="370" spans="1:17" ht="20.25">
      <c r="A370" s="193"/>
      <c r="B370" s="213"/>
      <c r="C370" s="213"/>
      <c r="D370" s="213" t="str">
        <f ca="1">IF(ISERROR($Q370),"",OFFSET(K!$D$1,$Q370-1,0))</f>
        <v/>
      </c>
      <c r="E370" s="213" t="str">
        <f ca="1">IF(ISERROR($Q370),"",OFFSET(K!$C$1,$Q370-1,0))</f>
        <v/>
      </c>
      <c r="F370" s="213" t="str">
        <f t="shared" ca="1" si="5"/>
        <v/>
      </c>
      <c r="G370" s="198"/>
      <c r="H370" s="207"/>
      <c r="I370" s="207"/>
      <c r="J370" s="207"/>
      <c r="K370" s="207"/>
      <c r="L370" s="207"/>
      <c r="M370" s="207"/>
      <c r="N370" s="207"/>
      <c r="O370" s="199"/>
      <c r="P370" s="208"/>
      <c r="Q370" s="209" t="e">
        <f>IF(OR(C370="",C370=R$4,C370=S$4),NA(),MATCH($B370&amp;$C370,K!$E:$E,0))</f>
        <v>#N/A</v>
      </c>
    </row>
    <row r="371" spans="1:17" ht="20.25">
      <c r="A371" s="193"/>
      <c r="B371" s="213"/>
      <c r="C371" s="213"/>
      <c r="D371" s="213" t="str">
        <f ca="1">IF(ISERROR($Q371),"",OFFSET(K!$D$1,$Q371-1,0))</f>
        <v/>
      </c>
      <c r="E371" s="213" t="str">
        <f ca="1">IF(ISERROR($Q371),"",OFFSET(K!$C$1,$Q371-1,0))</f>
        <v/>
      </c>
      <c r="F371" s="213" t="str">
        <f t="shared" ca="1" si="5"/>
        <v/>
      </c>
      <c r="G371" s="198"/>
      <c r="H371" s="207"/>
      <c r="I371" s="207"/>
      <c r="J371" s="207"/>
      <c r="K371" s="207"/>
      <c r="L371" s="207"/>
      <c r="M371" s="207"/>
      <c r="N371" s="207"/>
      <c r="O371" s="199"/>
      <c r="P371" s="208"/>
      <c r="Q371" s="209" t="e">
        <f>IF(OR(C371="",C371=R$4,C371=S$4),NA(),MATCH($B371&amp;$C371,K!$E:$E,0))</f>
        <v>#N/A</v>
      </c>
    </row>
    <row r="372" spans="1:17" ht="20.25">
      <c r="A372" s="193"/>
      <c r="B372" s="213"/>
      <c r="C372" s="213"/>
      <c r="D372" s="213" t="str">
        <f ca="1">IF(ISERROR($Q372),"",OFFSET(K!$D$1,$Q372-1,0))</f>
        <v/>
      </c>
      <c r="E372" s="213" t="str">
        <f ca="1">IF(ISERROR($Q372),"",OFFSET(K!$C$1,$Q372-1,0))</f>
        <v/>
      </c>
      <c r="F372" s="213" t="str">
        <f t="shared" ca="1" si="5"/>
        <v/>
      </c>
      <c r="G372" s="198"/>
      <c r="H372" s="207"/>
      <c r="I372" s="207"/>
      <c r="J372" s="207"/>
      <c r="K372" s="207"/>
      <c r="L372" s="207"/>
      <c r="M372" s="207"/>
      <c r="N372" s="207"/>
      <c r="O372" s="199"/>
      <c r="P372" s="208"/>
      <c r="Q372" s="209" t="e">
        <f>IF(OR(C372="",C372=R$4,C372=S$4),NA(),MATCH($B372&amp;$C372,K!$E:$E,0))</f>
        <v>#N/A</v>
      </c>
    </row>
    <row r="373" spans="1:17" ht="20.25">
      <c r="A373" s="193"/>
      <c r="B373" s="213"/>
      <c r="C373" s="213"/>
      <c r="D373" s="213" t="str">
        <f ca="1">IF(ISERROR($Q373),"",OFFSET(K!$D$1,$Q373-1,0))</f>
        <v/>
      </c>
      <c r="E373" s="213" t="str">
        <f ca="1">IF(ISERROR($Q373),"",OFFSET(K!$C$1,$Q373-1,0))</f>
        <v/>
      </c>
      <c r="F373" s="213" t="str">
        <f t="shared" ca="1" si="5"/>
        <v/>
      </c>
      <c r="G373" s="198"/>
      <c r="H373" s="207"/>
      <c r="I373" s="207"/>
      <c r="J373" s="207"/>
      <c r="K373" s="207"/>
      <c r="L373" s="207"/>
      <c r="M373" s="207"/>
      <c r="N373" s="207"/>
      <c r="O373" s="199"/>
      <c r="P373" s="208"/>
      <c r="Q373" s="209" t="e">
        <f>IF(OR(C373="",C373=R$4,C373=S$4),NA(),MATCH($B373&amp;$C373,K!$E:$E,0))</f>
        <v>#N/A</v>
      </c>
    </row>
    <row r="374" spans="1:17" ht="20.25">
      <c r="A374" s="193"/>
      <c r="B374" s="213"/>
      <c r="C374" s="213"/>
      <c r="D374" s="213" t="str">
        <f ca="1">IF(ISERROR($Q374),"",OFFSET(K!$D$1,$Q374-1,0))</f>
        <v/>
      </c>
      <c r="E374" s="213" t="str">
        <f ca="1">IF(ISERROR($Q374),"",OFFSET(K!$C$1,$Q374-1,0))</f>
        <v/>
      </c>
      <c r="F374" s="213" t="str">
        <f t="shared" ca="1" si="5"/>
        <v/>
      </c>
      <c r="G374" s="198"/>
      <c r="H374" s="207"/>
      <c r="I374" s="207"/>
      <c r="J374" s="207"/>
      <c r="K374" s="207"/>
      <c r="L374" s="207"/>
      <c r="M374" s="207"/>
      <c r="N374" s="207"/>
      <c r="O374" s="199"/>
      <c r="P374" s="208"/>
      <c r="Q374" s="209" t="e">
        <f>IF(OR(C374="",C374=R$4,C374=S$4),NA(),MATCH($B374&amp;$C374,K!$E:$E,0))</f>
        <v>#N/A</v>
      </c>
    </row>
    <row r="375" spans="1:17" ht="20.25">
      <c r="A375" s="193"/>
      <c r="B375" s="213"/>
      <c r="C375" s="213"/>
      <c r="D375" s="213" t="str">
        <f ca="1">IF(ISERROR($Q375),"",OFFSET(K!$D$1,$Q375-1,0))</f>
        <v/>
      </c>
      <c r="E375" s="213" t="str">
        <f ca="1">IF(ISERROR($Q375),"",OFFSET(K!$C$1,$Q375-1,0))</f>
        <v/>
      </c>
      <c r="F375" s="213" t="str">
        <f t="shared" ca="1" si="5"/>
        <v/>
      </c>
      <c r="G375" s="198"/>
      <c r="H375" s="207"/>
      <c r="I375" s="207"/>
      <c r="J375" s="207"/>
      <c r="K375" s="207"/>
      <c r="L375" s="207"/>
      <c r="M375" s="207"/>
      <c r="N375" s="207"/>
      <c r="O375" s="199"/>
      <c r="P375" s="208"/>
      <c r="Q375" s="209" t="e">
        <f>IF(OR(C375="",C375=R$4,C375=S$4),NA(),MATCH($B375&amp;$C375,K!$E:$E,0))</f>
        <v>#N/A</v>
      </c>
    </row>
    <row r="376" spans="1:17" ht="20.25">
      <c r="A376" s="193"/>
      <c r="B376" s="213"/>
      <c r="C376" s="213"/>
      <c r="D376" s="213" t="str">
        <f ca="1">IF(ISERROR($Q376),"",OFFSET(K!$D$1,$Q376-1,0))</f>
        <v/>
      </c>
      <c r="E376" s="213" t="str">
        <f ca="1">IF(ISERROR($Q376),"",OFFSET(K!$C$1,$Q376-1,0))</f>
        <v/>
      </c>
      <c r="F376" s="213" t="str">
        <f t="shared" ca="1" si="5"/>
        <v/>
      </c>
      <c r="G376" s="198"/>
      <c r="H376" s="207"/>
      <c r="I376" s="207"/>
      <c r="J376" s="207"/>
      <c r="K376" s="207"/>
      <c r="L376" s="207"/>
      <c r="M376" s="207"/>
      <c r="N376" s="207"/>
      <c r="O376" s="199"/>
      <c r="P376" s="208"/>
      <c r="Q376" s="209" t="e">
        <f>IF(OR(C376="",C376=R$4,C376=S$4),NA(),MATCH($B376&amp;$C376,K!$E:$E,0))</f>
        <v>#N/A</v>
      </c>
    </row>
    <row r="377" spans="1:17" ht="20.25">
      <c r="A377" s="193"/>
      <c r="B377" s="213"/>
      <c r="C377" s="213"/>
      <c r="D377" s="213" t="str">
        <f ca="1">IF(ISERROR($Q377),"",OFFSET(K!$D$1,$Q377-1,0))</f>
        <v/>
      </c>
      <c r="E377" s="213" t="str">
        <f ca="1">IF(ISERROR($Q377),"",OFFSET(K!$C$1,$Q377-1,0))</f>
        <v/>
      </c>
      <c r="F377" s="213" t="str">
        <f t="shared" ca="1" si="5"/>
        <v/>
      </c>
      <c r="G377" s="198"/>
      <c r="H377" s="207"/>
      <c r="I377" s="207"/>
      <c r="J377" s="207"/>
      <c r="K377" s="207"/>
      <c r="L377" s="207"/>
      <c r="M377" s="207"/>
      <c r="N377" s="207"/>
      <c r="O377" s="199"/>
      <c r="P377" s="208"/>
      <c r="Q377" s="209" t="e">
        <f>IF(OR(C377="",C377=R$4,C377=S$4),NA(),MATCH($B377&amp;$C377,K!$E:$E,0))</f>
        <v>#N/A</v>
      </c>
    </row>
    <row r="378" spans="1:17" ht="20.25">
      <c r="A378" s="193"/>
      <c r="B378" s="213"/>
      <c r="C378" s="213"/>
      <c r="D378" s="213" t="str">
        <f ca="1">IF(ISERROR($Q378),"",OFFSET(K!$D$1,$Q378-1,0))</f>
        <v/>
      </c>
      <c r="E378" s="213" t="str">
        <f ca="1">IF(ISERROR($Q378),"",OFFSET(K!$C$1,$Q378-1,0))</f>
        <v/>
      </c>
      <c r="F378" s="213" t="str">
        <f t="shared" ca="1" si="5"/>
        <v/>
      </c>
      <c r="G378" s="198"/>
      <c r="H378" s="207"/>
      <c r="I378" s="207"/>
      <c r="J378" s="207"/>
      <c r="K378" s="207"/>
      <c r="L378" s="207"/>
      <c r="M378" s="207"/>
      <c r="N378" s="207"/>
      <c r="O378" s="199"/>
      <c r="P378" s="208"/>
      <c r="Q378" s="209" t="e">
        <f>IF(OR(C378="",C378=R$4,C378=S$4),NA(),MATCH($B378&amp;$C378,K!$E:$E,0))</f>
        <v>#N/A</v>
      </c>
    </row>
    <row r="379" spans="1:17" ht="20.25">
      <c r="A379" s="193"/>
      <c r="B379" s="213"/>
      <c r="C379" s="213"/>
      <c r="D379" s="213" t="str">
        <f ca="1">IF(ISERROR($Q379),"",OFFSET(K!$D$1,$Q379-1,0))</f>
        <v/>
      </c>
      <c r="E379" s="213" t="str">
        <f ca="1">IF(ISERROR($Q379),"",OFFSET(K!$C$1,$Q379-1,0))</f>
        <v/>
      </c>
      <c r="F379" s="213" t="str">
        <f t="shared" ca="1" si="5"/>
        <v/>
      </c>
      <c r="G379" s="198"/>
      <c r="H379" s="207"/>
      <c r="I379" s="207"/>
      <c r="J379" s="207"/>
      <c r="K379" s="207"/>
      <c r="L379" s="207"/>
      <c r="M379" s="207"/>
      <c r="N379" s="207"/>
      <c r="O379" s="199"/>
      <c r="P379" s="208"/>
      <c r="Q379" s="209" t="e">
        <f>IF(OR(C379="",C379=R$4,C379=S$4),NA(),MATCH($B379&amp;$C379,K!$E:$E,0))</f>
        <v>#N/A</v>
      </c>
    </row>
    <row r="380" spans="1:17" ht="20.25">
      <c r="A380" s="193"/>
      <c r="B380" s="213"/>
      <c r="C380" s="213"/>
      <c r="D380" s="213" t="str">
        <f ca="1">IF(ISERROR($Q380),"",OFFSET(K!$D$1,$Q380-1,0))</f>
        <v/>
      </c>
      <c r="E380" s="213" t="str">
        <f ca="1">IF(ISERROR($Q380),"",OFFSET(K!$C$1,$Q380-1,0))</f>
        <v/>
      </c>
      <c r="F380" s="213" t="str">
        <f t="shared" ca="1" si="5"/>
        <v/>
      </c>
      <c r="G380" s="198"/>
      <c r="H380" s="207"/>
      <c r="I380" s="207"/>
      <c r="J380" s="207"/>
      <c r="K380" s="207"/>
      <c r="L380" s="207"/>
      <c r="M380" s="207"/>
      <c r="N380" s="207"/>
      <c r="O380" s="199"/>
      <c r="P380" s="208"/>
      <c r="Q380" s="209" t="e">
        <f>IF(OR(C380="",C380=R$4,C380=S$4),NA(),MATCH($B380&amp;$C380,K!$E:$E,0))</f>
        <v>#N/A</v>
      </c>
    </row>
    <row r="381" spans="1:17" ht="20.25">
      <c r="A381" s="193"/>
      <c r="B381" s="213"/>
      <c r="C381" s="213"/>
      <c r="D381" s="213" t="str">
        <f ca="1">IF(ISERROR($Q381),"",OFFSET(K!$D$1,$Q381-1,0))</f>
        <v/>
      </c>
      <c r="E381" s="213" t="str">
        <f ca="1">IF(ISERROR($Q381),"",OFFSET(K!$C$1,$Q381-1,0))</f>
        <v/>
      </c>
      <c r="F381" s="213" t="str">
        <f t="shared" ca="1" si="5"/>
        <v/>
      </c>
      <c r="G381" s="198"/>
      <c r="H381" s="207"/>
      <c r="I381" s="207"/>
      <c r="J381" s="207"/>
      <c r="K381" s="207"/>
      <c r="L381" s="207"/>
      <c r="M381" s="207"/>
      <c r="N381" s="207"/>
      <c r="O381" s="199"/>
      <c r="P381" s="208"/>
      <c r="Q381" s="209" t="e">
        <f>IF(OR(C381="",C381=R$4,C381=S$4),NA(),MATCH($B381&amp;$C381,K!$E:$E,0))</f>
        <v>#N/A</v>
      </c>
    </row>
    <row r="382" spans="1:17" ht="20.25">
      <c r="A382" s="193"/>
      <c r="B382" s="213"/>
      <c r="C382" s="213"/>
      <c r="D382" s="213" t="str">
        <f ca="1">IF(ISERROR($Q382),"",OFFSET(K!$D$1,$Q382-1,0))</f>
        <v/>
      </c>
      <c r="E382" s="213" t="str">
        <f ca="1">IF(ISERROR($Q382),"",OFFSET(K!$C$1,$Q382-1,0))</f>
        <v/>
      </c>
      <c r="F382" s="213" t="str">
        <f t="shared" ca="1" si="5"/>
        <v/>
      </c>
      <c r="G382" s="198"/>
      <c r="H382" s="207"/>
      <c r="I382" s="207"/>
      <c r="J382" s="207"/>
      <c r="K382" s="207"/>
      <c r="L382" s="207"/>
      <c r="M382" s="207"/>
      <c r="N382" s="207"/>
      <c r="O382" s="199"/>
      <c r="P382" s="208"/>
      <c r="Q382" s="209" t="e">
        <f>IF(OR(C382="",C382=R$4,C382=S$4),NA(),MATCH($B382&amp;$C382,K!$E:$E,0))</f>
        <v>#N/A</v>
      </c>
    </row>
    <row r="383" spans="1:17" ht="20.25">
      <c r="A383" s="193"/>
      <c r="B383" s="213"/>
      <c r="C383" s="213"/>
      <c r="D383" s="213" t="str">
        <f ca="1">IF(ISERROR($Q383),"",OFFSET(K!$D$1,$Q383-1,0))</f>
        <v/>
      </c>
      <c r="E383" s="213" t="str">
        <f ca="1">IF(ISERROR($Q383),"",OFFSET(K!$C$1,$Q383-1,0))</f>
        <v/>
      </c>
      <c r="F383" s="213" t="str">
        <f t="shared" ca="1" si="5"/>
        <v/>
      </c>
      <c r="G383" s="198"/>
      <c r="H383" s="207"/>
      <c r="I383" s="207"/>
      <c r="J383" s="207"/>
      <c r="K383" s="207"/>
      <c r="L383" s="207"/>
      <c r="M383" s="207"/>
      <c r="N383" s="207"/>
      <c r="O383" s="199"/>
      <c r="P383" s="208"/>
      <c r="Q383" s="209" t="e">
        <f>IF(OR(C383="",C383=R$4,C383=S$4),NA(),MATCH($B383&amp;$C383,K!$E:$E,0))</f>
        <v>#N/A</v>
      </c>
    </row>
    <row r="384" spans="1:17" ht="20.25">
      <c r="A384" s="193"/>
      <c r="B384" s="213"/>
      <c r="C384" s="213"/>
      <c r="D384" s="213" t="str">
        <f ca="1">IF(ISERROR($Q384),"",OFFSET(K!$D$1,$Q384-1,0))</f>
        <v/>
      </c>
      <c r="E384" s="213" t="str">
        <f ca="1">IF(ISERROR($Q384),"",OFFSET(K!$C$1,$Q384-1,0))</f>
        <v/>
      </c>
      <c r="F384" s="213" t="str">
        <f t="shared" ca="1" si="5"/>
        <v/>
      </c>
      <c r="G384" s="198"/>
      <c r="H384" s="207"/>
      <c r="I384" s="207"/>
      <c r="J384" s="207"/>
      <c r="K384" s="207"/>
      <c r="L384" s="207"/>
      <c r="M384" s="207"/>
      <c r="N384" s="207"/>
      <c r="O384" s="199"/>
      <c r="P384" s="208"/>
      <c r="Q384" s="209" t="e">
        <f>IF(OR(C384="",C384=R$4,C384=S$4),NA(),MATCH($B384&amp;$C384,K!$E:$E,0))</f>
        <v>#N/A</v>
      </c>
    </row>
    <row r="385" spans="1:17" ht="20.25">
      <c r="A385" s="193"/>
      <c r="B385" s="213"/>
      <c r="C385" s="213"/>
      <c r="D385" s="213" t="str">
        <f ca="1">IF(ISERROR($Q385),"",OFFSET(K!$D$1,$Q385-1,0))</f>
        <v/>
      </c>
      <c r="E385" s="213" t="str">
        <f ca="1">IF(ISERROR($Q385),"",OFFSET(K!$C$1,$Q385-1,0))</f>
        <v/>
      </c>
      <c r="F385" s="213" t="str">
        <f t="shared" ca="1" si="5"/>
        <v/>
      </c>
      <c r="G385" s="198"/>
      <c r="H385" s="207"/>
      <c r="I385" s="207"/>
      <c r="J385" s="207"/>
      <c r="K385" s="207"/>
      <c r="L385" s="207"/>
      <c r="M385" s="207"/>
      <c r="N385" s="207"/>
      <c r="O385" s="199"/>
      <c r="P385" s="208"/>
      <c r="Q385" s="209" t="e">
        <f>IF(OR(C385="",C385=R$4,C385=S$4),NA(),MATCH($B385&amp;$C385,K!$E:$E,0))</f>
        <v>#N/A</v>
      </c>
    </row>
    <row r="386" spans="1:17" ht="20.25">
      <c r="A386" s="193"/>
      <c r="B386" s="213"/>
      <c r="C386" s="213"/>
      <c r="D386" s="213" t="str">
        <f ca="1">IF(ISERROR($Q386),"",OFFSET(K!$D$1,$Q386-1,0))</f>
        <v/>
      </c>
      <c r="E386" s="213" t="str">
        <f ca="1">IF(ISERROR($Q386),"",OFFSET(K!$C$1,$Q386-1,0))</f>
        <v/>
      </c>
      <c r="F386" s="213" t="str">
        <f t="shared" ca="1" si="5"/>
        <v/>
      </c>
      <c r="G386" s="198"/>
      <c r="H386" s="207"/>
      <c r="I386" s="207"/>
      <c r="J386" s="207"/>
      <c r="K386" s="207"/>
      <c r="L386" s="207"/>
      <c r="M386" s="207"/>
      <c r="N386" s="207"/>
      <c r="O386" s="199"/>
      <c r="P386" s="208"/>
      <c r="Q386" s="209" t="e">
        <f>IF(OR(C386="",C386=R$4,C386=S$4),NA(),MATCH($B386&amp;$C386,K!$E:$E,0))</f>
        <v>#N/A</v>
      </c>
    </row>
    <row r="387" spans="1:17" ht="20.25">
      <c r="A387" s="193"/>
      <c r="B387" s="213"/>
      <c r="C387" s="213"/>
      <c r="D387" s="213" t="str">
        <f ca="1">IF(ISERROR($Q387),"",OFFSET(K!$D$1,$Q387-1,0))</f>
        <v/>
      </c>
      <c r="E387" s="213" t="str">
        <f ca="1">IF(ISERROR($Q387),"",OFFSET(K!$C$1,$Q387-1,0))</f>
        <v/>
      </c>
      <c r="F387" s="213" t="str">
        <f t="shared" ca="1" si="5"/>
        <v/>
      </c>
      <c r="G387" s="198"/>
      <c r="H387" s="207"/>
      <c r="I387" s="207"/>
      <c r="J387" s="207"/>
      <c r="K387" s="207"/>
      <c r="L387" s="207"/>
      <c r="M387" s="207"/>
      <c r="N387" s="207"/>
      <c r="O387" s="199"/>
      <c r="P387" s="208"/>
      <c r="Q387" s="209" t="e">
        <f>IF(OR(C387="",C387=R$4,C387=S$4),NA(),MATCH($B387&amp;$C387,K!$E:$E,0))</f>
        <v>#N/A</v>
      </c>
    </row>
    <row r="388" spans="1:17" ht="20.25">
      <c r="A388" s="193"/>
      <c r="B388" s="213"/>
      <c r="C388" s="213"/>
      <c r="D388" s="213" t="str">
        <f ca="1">IF(ISERROR($Q388),"",OFFSET(K!$D$1,$Q388-1,0))</f>
        <v/>
      </c>
      <c r="E388" s="213" t="str">
        <f ca="1">IF(ISERROR($Q388),"",OFFSET(K!$C$1,$Q388-1,0))</f>
        <v/>
      </c>
      <c r="F388" s="213" t="str">
        <f t="shared" ca="1" si="5"/>
        <v/>
      </c>
      <c r="G388" s="198"/>
      <c r="H388" s="207"/>
      <c r="I388" s="207"/>
      <c r="J388" s="207"/>
      <c r="K388" s="207"/>
      <c r="L388" s="207"/>
      <c r="M388" s="207"/>
      <c r="N388" s="207"/>
      <c r="O388" s="199"/>
      <c r="P388" s="208"/>
      <c r="Q388" s="209" t="e">
        <f>IF(OR(C388="",C388=R$4,C388=S$4),NA(),MATCH($B388&amp;$C388,K!$E:$E,0))</f>
        <v>#N/A</v>
      </c>
    </row>
    <row r="389" spans="1:17" ht="20.25">
      <c r="A389" s="193"/>
      <c r="B389" s="213"/>
      <c r="C389" s="213"/>
      <c r="D389" s="213" t="str">
        <f ca="1">IF(ISERROR($Q389),"",OFFSET(K!$D$1,$Q389-1,0))</f>
        <v/>
      </c>
      <c r="E389" s="213" t="str">
        <f ca="1">IF(ISERROR($Q389),"",OFFSET(K!$C$1,$Q389-1,0))</f>
        <v/>
      </c>
      <c r="F389" s="213" t="str">
        <f t="shared" ref="F389:F452" ca="1" si="6">IF(ISERROR($Q389),"",OFFSET(S_E1,MATCH(B389&amp;D389,S_M,0)-1,0))</f>
        <v/>
      </c>
      <c r="G389" s="198"/>
      <c r="H389" s="207"/>
      <c r="I389" s="207"/>
      <c r="J389" s="207"/>
      <c r="K389" s="207"/>
      <c r="L389" s="207"/>
      <c r="M389" s="207"/>
      <c r="N389" s="207"/>
      <c r="O389" s="199"/>
      <c r="P389" s="208"/>
      <c r="Q389" s="209" t="e">
        <f>IF(OR(C389="",C389=R$4,C389=S$4),NA(),MATCH($B389&amp;$C389,K!$E:$E,0))</f>
        <v>#N/A</v>
      </c>
    </row>
    <row r="390" spans="1:17" ht="20.25">
      <c r="A390" s="193"/>
      <c r="B390" s="213"/>
      <c r="C390" s="213"/>
      <c r="D390" s="213" t="str">
        <f ca="1">IF(ISERROR($Q390),"",OFFSET(K!$D$1,$Q390-1,0))</f>
        <v/>
      </c>
      <c r="E390" s="213" t="str">
        <f ca="1">IF(ISERROR($Q390),"",OFFSET(K!$C$1,$Q390-1,0))</f>
        <v/>
      </c>
      <c r="F390" s="213" t="str">
        <f t="shared" ca="1" si="6"/>
        <v/>
      </c>
      <c r="G390" s="198"/>
      <c r="H390" s="207"/>
      <c r="I390" s="207"/>
      <c r="J390" s="207"/>
      <c r="K390" s="207"/>
      <c r="L390" s="207"/>
      <c r="M390" s="207"/>
      <c r="N390" s="207"/>
      <c r="O390" s="199"/>
      <c r="P390" s="208"/>
      <c r="Q390" s="209" t="e">
        <f>IF(OR(C390="",C390=R$4,C390=S$4),NA(),MATCH($B390&amp;$C390,K!$E:$E,0))</f>
        <v>#N/A</v>
      </c>
    </row>
    <row r="391" spans="1:17" ht="20.25">
      <c r="A391" s="193"/>
      <c r="B391" s="213"/>
      <c r="C391" s="213"/>
      <c r="D391" s="213" t="str">
        <f ca="1">IF(ISERROR($Q391),"",OFFSET(K!$D$1,$Q391-1,0))</f>
        <v/>
      </c>
      <c r="E391" s="213" t="str">
        <f ca="1">IF(ISERROR($Q391),"",OFFSET(K!$C$1,$Q391-1,0))</f>
        <v/>
      </c>
      <c r="F391" s="213" t="str">
        <f t="shared" ca="1" si="6"/>
        <v/>
      </c>
      <c r="G391" s="198"/>
      <c r="H391" s="207"/>
      <c r="I391" s="207"/>
      <c r="J391" s="207"/>
      <c r="K391" s="207"/>
      <c r="L391" s="207"/>
      <c r="M391" s="207"/>
      <c r="N391" s="207"/>
      <c r="O391" s="199"/>
      <c r="P391" s="208"/>
      <c r="Q391" s="209" t="e">
        <f>IF(OR(C391="",C391=R$4,C391=S$4),NA(),MATCH($B391&amp;$C391,K!$E:$E,0))</f>
        <v>#N/A</v>
      </c>
    </row>
    <row r="392" spans="1:17" ht="20.25">
      <c r="A392" s="193"/>
      <c r="B392" s="213"/>
      <c r="C392" s="213"/>
      <c r="D392" s="213" t="str">
        <f ca="1">IF(ISERROR($Q392),"",OFFSET(K!$D$1,$Q392-1,0))</f>
        <v/>
      </c>
      <c r="E392" s="213" t="str">
        <f ca="1">IF(ISERROR($Q392),"",OFFSET(K!$C$1,$Q392-1,0))</f>
        <v/>
      </c>
      <c r="F392" s="213" t="str">
        <f t="shared" ca="1" si="6"/>
        <v/>
      </c>
      <c r="G392" s="198"/>
      <c r="H392" s="207"/>
      <c r="I392" s="207"/>
      <c r="J392" s="207"/>
      <c r="K392" s="207"/>
      <c r="L392" s="207"/>
      <c r="M392" s="207"/>
      <c r="N392" s="207"/>
      <c r="O392" s="199"/>
      <c r="P392" s="208"/>
      <c r="Q392" s="209" t="e">
        <f>IF(OR(C392="",C392=R$4,C392=S$4),NA(),MATCH($B392&amp;$C392,K!$E:$E,0))</f>
        <v>#N/A</v>
      </c>
    </row>
    <row r="393" spans="1:17" ht="20.25">
      <c r="A393" s="193"/>
      <c r="B393" s="213"/>
      <c r="C393" s="213"/>
      <c r="D393" s="213" t="str">
        <f ca="1">IF(ISERROR($Q393),"",OFFSET(K!$D$1,$Q393-1,0))</f>
        <v/>
      </c>
      <c r="E393" s="213" t="str">
        <f ca="1">IF(ISERROR($Q393),"",OFFSET(K!$C$1,$Q393-1,0))</f>
        <v/>
      </c>
      <c r="F393" s="213" t="str">
        <f t="shared" ca="1" si="6"/>
        <v/>
      </c>
      <c r="G393" s="198"/>
      <c r="H393" s="207"/>
      <c r="I393" s="207"/>
      <c r="J393" s="207"/>
      <c r="K393" s="207"/>
      <c r="L393" s="207"/>
      <c r="M393" s="207"/>
      <c r="N393" s="207"/>
      <c r="O393" s="199"/>
      <c r="P393" s="208"/>
      <c r="Q393" s="209" t="e">
        <f>IF(OR(C393="",C393=R$4,C393=S$4),NA(),MATCH($B393&amp;$C393,K!$E:$E,0))</f>
        <v>#N/A</v>
      </c>
    </row>
    <row r="394" spans="1:17" ht="20.25">
      <c r="A394" s="193"/>
      <c r="B394" s="213"/>
      <c r="C394" s="213"/>
      <c r="D394" s="213" t="str">
        <f ca="1">IF(ISERROR($Q394),"",OFFSET(K!$D$1,$Q394-1,0))</f>
        <v/>
      </c>
      <c r="E394" s="213" t="str">
        <f ca="1">IF(ISERROR($Q394),"",OFFSET(K!$C$1,$Q394-1,0))</f>
        <v/>
      </c>
      <c r="F394" s="213" t="str">
        <f t="shared" ca="1" si="6"/>
        <v/>
      </c>
      <c r="G394" s="198"/>
      <c r="H394" s="207"/>
      <c r="I394" s="207"/>
      <c r="J394" s="207"/>
      <c r="K394" s="207"/>
      <c r="L394" s="207"/>
      <c r="M394" s="207"/>
      <c r="N394" s="207"/>
      <c r="O394" s="199"/>
      <c r="P394" s="208"/>
      <c r="Q394" s="209" t="e">
        <f>IF(OR(C394="",C394=R$4,C394=S$4),NA(),MATCH($B394&amp;$C394,K!$E:$E,0))</f>
        <v>#N/A</v>
      </c>
    </row>
    <row r="395" spans="1:17" ht="20.25">
      <c r="A395" s="193"/>
      <c r="B395" s="213"/>
      <c r="C395" s="213"/>
      <c r="D395" s="213" t="str">
        <f ca="1">IF(ISERROR($Q395),"",OFFSET(K!$D$1,$Q395-1,0))</f>
        <v/>
      </c>
      <c r="E395" s="213" t="str">
        <f ca="1">IF(ISERROR($Q395),"",OFFSET(K!$C$1,$Q395-1,0))</f>
        <v/>
      </c>
      <c r="F395" s="213" t="str">
        <f t="shared" ca="1" si="6"/>
        <v/>
      </c>
      <c r="G395" s="198"/>
      <c r="H395" s="207"/>
      <c r="I395" s="207"/>
      <c r="J395" s="207"/>
      <c r="K395" s="207"/>
      <c r="L395" s="207"/>
      <c r="M395" s="207"/>
      <c r="N395" s="207"/>
      <c r="O395" s="199"/>
      <c r="P395" s="208"/>
      <c r="Q395" s="209" t="e">
        <f>IF(OR(C395="",C395=R$4,C395=S$4),NA(),MATCH($B395&amp;$C395,K!$E:$E,0))</f>
        <v>#N/A</v>
      </c>
    </row>
    <row r="396" spans="1:17" ht="20.25">
      <c r="A396" s="193"/>
      <c r="B396" s="213"/>
      <c r="C396" s="213"/>
      <c r="D396" s="213" t="str">
        <f ca="1">IF(ISERROR($Q396),"",OFFSET(K!$D$1,$Q396-1,0))</f>
        <v/>
      </c>
      <c r="E396" s="213" t="str">
        <f ca="1">IF(ISERROR($Q396),"",OFFSET(K!$C$1,$Q396-1,0))</f>
        <v/>
      </c>
      <c r="F396" s="213" t="str">
        <f t="shared" ca="1" si="6"/>
        <v/>
      </c>
      <c r="G396" s="198"/>
      <c r="H396" s="207"/>
      <c r="I396" s="207"/>
      <c r="J396" s="207"/>
      <c r="K396" s="207"/>
      <c r="L396" s="207"/>
      <c r="M396" s="207"/>
      <c r="N396" s="207"/>
      <c r="O396" s="199"/>
      <c r="P396" s="208"/>
      <c r="Q396" s="209" t="e">
        <f>IF(OR(C396="",C396=R$4,C396=S$4),NA(),MATCH($B396&amp;$C396,K!$E:$E,0))</f>
        <v>#N/A</v>
      </c>
    </row>
    <row r="397" spans="1:17" ht="20.25">
      <c r="A397" s="193"/>
      <c r="B397" s="213"/>
      <c r="C397" s="213"/>
      <c r="D397" s="213" t="str">
        <f ca="1">IF(ISERROR($Q397),"",OFFSET(K!$D$1,$Q397-1,0))</f>
        <v/>
      </c>
      <c r="E397" s="213" t="str">
        <f ca="1">IF(ISERROR($Q397),"",OFFSET(K!$C$1,$Q397-1,0))</f>
        <v/>
      </c>
      <c r="F397" s="213" t="str">
        <f t="shared" ca="1" si="6"/>
        <v/>
      </c>
      <c r="G397" s="198"/>
      <c r="H397" s="207"/>
      <c r="I397" s="207"/>
      <c r="J397" s="207"/>
      <c r="K397" s="207"/>
      <c r="L397" s="207"/>
      <c r="M397" s="207"/>
      <c r="N397" s="207"/>
      <c r="O397" s="199"/>
      <c r="P397" s="208"/>
      <c r="Q397" s="209" t="e">
        <f>IF(OR(C397="",C397=R$4,C397=S$4),NA(),MATCH($B397&amp;$C397,K!$E:$E,0))</f>
        <v>#N/A</v>
      </c>
    </row>
    <row r="398" spans="1:17" ht="20.25">
      <c r="A398" s="193"/>
      <c r="B398" s="213"/>
      <c r="C398" s="213"/>
      <c r="D398" s="213" t="str">
        <f ca="1">IF(ISERROR($Q398),"",OFFSET(K!$D$1,$Q398-1,0))</f>
        <v/>
      </c>
      <c r="E398" s="213" t="str">
        <f ca="1">IF(ISERROR($Q398),"",OFFSET(K!$C$1,$Q398-1,0))</f>
        <v/>
      </c>
      <c r="F398" s="213" t="str">
        <f t="shared" ca="1" si="6"/>
        <v/>
      </c>
      <c r="G398" s="198"/>
      <c r="H398" s="207"/>
      <c r="I398" s="207"/>
      <c r="J398" s="207"/>
      <c r="K398" s="207"/>
      <c r="L398" s="207"/>
      <c r="M398" s="207"/>
      <c r="N398" s="207"/>
      <c r="O398" s="199"/>
      <c r="P398" s="208"/>
      <c r="Q398" s="209" t="e">
        <f>IF(OR(C398="",C398=R$4,C398=S$4),NA(),MATCH($B398&amp;$C398,K!$E:$E,0))</f>
        <v>#N/A</v>
      </c>
    </row>
    <row r="399" spans="1:17" ht="20.25">
      <c r="A399" s="193"/>
      <c r="B399" s="213"/>
      <c r="C399" s="213"/>
      <c r="D399" s="213" t="str">
        <f ca="1">IF(ISERROR($Q399),"",OFFSET(K!$D$1,$Q399-1,0))</f>
        <v/>
      </c>
      <c r="E399" s="213" t="str">
        <f ca="1">IF(ISERROR($Q399),"",OFFSET(K!$C$1,$Q399-1,0))</f>
        <v/>
      </c>
      <c r="F399" s="213" t="str">
        <f t="shared" ca="1" si="6"/>
        <v/>
      </c>
      <c r="G399" s="198"/>
      <c r="H399" s="207"/>
      <c r="I399" s="207"/>
      <c r="J399" s="207"/>
      <c r="K399" s="207"/>
      <c r="L399" s="207"/>
      <c r="M399" s="207"/>
      <c r="N399" s="207"/>
      <c r="O399" s="199"/>
      <c r="P399" s="208"/>
      <c r="Q399" s="209" t="e">
        <f>IF(OR(C399="",C399=R$4,C399=S$4),NA(),MATCH($B399&amp;$C399,K!$E:$E,0))</f>
        <v>#N/A</v>
      </c>
    </row>
    <row r="400" spans="1:17" ht="20.25">
      <c r="A400" s="193"/>
      <c r="B400" s="213"/>
      <c r="C400" s="213"/>
      <c r="D400" s="213" t="str">
        <f ca="1">IF(ISERROR($Q400),"",OFFSET(K!$D$1,$Q400-1,0))</f>
        <v/>
      </c>
      <c r="E400" s="213" t="str">
        <f ca="1">IF(ISERROR($Q400),"",OFFSET(K!$C$1,$Q400-1,0))</f>
        <v/>
      </c>
      <c r="F400" s="213" t="str">
        <f t="shared" ca="1" si="6"/>
        <v/>
      </c>
      <c r="G400" s="198"/>
      <c r="H400" s="207"/>
      <c r="I400" s="207"/>
      <c r="J400" s="207"/>
      <c r="K400" s="207"/>
      <c r="L400" s="207"/>
      <c r="M400" s="207"/>
      <c r="N400" s="207"/>
      <c r="O400" s="199"/>
      <c r="P400" s="208"/>
      <c r="Q400" s="209" t="e">
        <f>IF(OR(C400="",C400=R$4,C400=S$4),NA(),MATCH($B400&amp;$C400,K!$E:$E,0))</f>
        <v>#N/A</v>
      </c>
    </row>
    <row r="401" spans="1:17" ht="20.25">
      <c r="A401" s="193"/>
      <c r="B401" s="213"/>
      <c r="C401" s="213"/>
      <c r="D401" s="213" t="str">
        <f ca="1">IF(ISERROR($Q401),"",OFFSET(K!$D$1,$Q401-1,0))</f>
        <v/>
      </c>
      <c r="E401" s="213" t="str">
        <f ca="1">IF(ISERROR($Q401),"",OFFSET(K!$C$1,$Q401-1,0))</f>
        <v/>
      </c>
      <c r="F401" s="213" t="str">
        <f t="shared" ca="1" si="6"/>
        <v/>
      </c>
      <c r="G401" s="198"/>
      <c r="H401" s="207"/>
      <c r="I401" s="207"/>
      <c r="J401" s="207"/>
      <c r="K401" s="207"/>
      <c r="L401" s="207"/>
      <c r="M401" s="207"/>
      <c r="N401" s="207"/>
      <c r="O401" s="199"/>
      <c r="P401" s="208"/>
      <c r="Q401" s="209" t="e">
        <f>IF(OR(C401="",C401=R$4,C401=S$4),NA(),MATCH($B401&amp;$C401,K!$E:$E,0))</f>
        <v>#N/A</v>
      </c>
    </row>
    <row r="402" spans="1:17" ht="20.25">
      <c r="A402" s="193"/>
      <c r="B402" s="213"/>
      <c r="C402" s="213"/>
      <c r="D402" s="213" t="str">
        <f ca="1">IF(ISERROR($Q402),"",OFFSET(K!$D$1,$Q402-1,0))</f>
        <v/>
      </c>
      <c r="E402" s="213" t="str">
        <f ca="1">IF(ISERROR($Q402),"",OFFSET(K!$C$1,$Q402-1,0))</f>
        <v/>
      </c>
      <c r="F402" s="213" t="str">
        <f t="shared" ca="1" si="6"/>
        <v/>
      </c>
      <c r="G402" s="198"/>
      <c r="H402" s="207"/>
      <c r="I402" s="207"/>
      <c r="J402" s="207"/>
      <c r="K402" s="207"/>
      <c r="L402" s="207"/>
      <c r="M402" s="207"/>
      <c r="N402" s="207"/>
      <c r="O402" s="199"/>
      <c r="P402" s="208"/>
      <c r="Q402" s="209" t="e">
        <f>IF(OR(C402="",C402=R$4,C402=S$4),NA(),MATCH($B402&amp;$C402,K!$E:$E,0))</f>
        <v>#N/A</v>
      </c>
    </row>
    <row r="403" spans="1:17" ht="20.25">
      <c r="A403" s="193"/>
      <c r="B403" s="213"/>
      <c r="C403" s="213"/>
      <c r="D403" s="213" t="str">
        <f ca="1">IF(ISERROR($Q403),"",OFFSET(K!$D$1,$Q403-1,0))</f>
        <v/>
      </c>
      <c r="E403" s="213" t="str">
        <f ca="1">IF(ISERROR($Q403),"",OFFSET(K!$C$1,$Q403-1,0))</f>
        <v/>
      </c>
      <c r="F403" s="213" t="str">
        <f t="shared" ca="1" si="6"/>
        <v/>
      </c>
      <c r="G403" s="198"/>
      <c r="H403" s="207"/>
      <c r="I403" s="207"/>
      <c r="J403" s="207"/>
      <c r="K403" s="207"/>
      <c r="L403" s="207"/>
      <c r="M403" s="207"/>
      <c r="N403" s="207"/>
      <c r="O403" s="199"/>
      <c r="P403" s="208"/>
      <c r="Q403" s="209" t="e">
        <f>IF(OR(C403="",C403=R$4,C403=S$4),NA(),MATCH($B403&amp;$C403,K!$E:$E,0))</f>
        <v>#N/A</v>
      </c>
    </row>
    <row r="404" spans="1:17" ht="20.25">
      <c r="A404" s="193"/>
      <c r="B404" s="213"/>
      <c r="C404" s="213"/>
      <c r="D404" s="213" t="str">
        <f ca="1">IF(ISERROR($Q404),"",OFFSET(K!$D$1,$Q404-1,0))</f>
        <v/>
      </c>
      <c r="E404" s="213" t="str">
        <f ca="1">IF(ISERROR($Q404),"",OFFSET(K!$C$1,$Q404-1,0))</f>
        <v/>
      </c>
      <c r="F404" s="213" t="str">
        <f t="shared" ca="1" si="6"/>
        <v/>
      </c>
      <c r="G404" s="198"/>
      <c r="H404" s="207"/>
      <c r="I404" s="207"/>
      <c r="J404" s="207"/>
      <c r="K404" s="207"/>
      <c r="L404" s="207"/>
      <c r="M404" s="207"/>
      <c r="N404" s="207"/>
      <c r="O404" s="199"/>
      <c r="P404" s="208"/>
      <c r="Q404" s="209" t="e">
        <f>IF(OR(C404="",C404=R$4,C404=S$4),NA(),MATCH($B404&amp;$C404,K!$E:$E,0))</f>
        <v>#N/A</v>
      </c>
    </row>
    <row r="405" spans="1:17" ht="20.25">
      <c r="A405" s="193"/>
      <c r="B405" s="213"/>
      <c r="C405" s="213"/>
      <c r="D405" s="213" t="str">
        <f ca="1">IF(ISERROR($Q405),"",OFFSET(K!$D$1,$Q405-1,0))</f>
        <v/>
      </c>
      <c r="E405" s="213" t="str">
        <f ca="1">IF(ISERROR($Q405),"",OFFSET(K!$C$1,$Q405-1,0))</f>
        <v/>
      </c>
      <c r="F405" s="213" t="str">
        <f t="shared" ca="1" si="6"/>
        <v/>
      </c>
      <c r="G405" s="198"/>
      <c r="H405" s="207"/>
      <c r="I405" s="207"/>
      <c r="J405" s="207"/>
      <c r="K405" s="207"/>
      <c r="L405" s="207"/>
      <c r="M405" s="207"/>
      <c r="N405" s="207"/>
      <c r="O405" s="199"/>
      <c r="P405" s="208"/>
      <c r="Q405" s="209" t="e">
        <f>IF(OR(C405="",C405=R$4,C405=S$4),NA(),MATCH($B405&amp;$C405,K!$E:$E,0))</f>
        <v>#N/A</v>
      </c>
    </row>
    <row r="406" spans="1:17" ht="20.25">
      <c r="A406" s="193"/>
      <c r="B406" s="213"/>
      <c r="C406" s="213"/>
      <c r="D406" s="213" t="str">
        <f ca="1">IF(ISERROR($Q406),"",OFFSET(K!$D$1,$Q406-1,0))</f>
        <v/>
      </c>
      <c r="E406" s="213" t="str">
        <f ca="1">IF(ISERROR($Q406),"",OFFSET(K!$C$1,$Q406-1,0))</f>
        <v/>
      </c>
      <c r="F406" s="213" t="str">
        <f t="shared" ca="1" si="6"/>
        <v/>
      </c>
      <c r="G406" s="198"/>
      <c r="H406" s="207"/>
      <c r="I406" s="207"/>
      <c r="J406" s="207"/>
      <c r="K406" s="207"/>
      <c r="L406" s="207"/>
      <c r="M406" s="207"/>
      <c r="N406" s="207"/>
      <c r="O406" s="199"/>
      <c r="P406" s="208"/>
      <c r="Q406" s="209" t="e">
        <f>IF(OR(C406="",C406=R$4,C406=S$4),NA(),MATCH($B406&amp;$C406,K!$E:$E,0))</f>
        <v>#N/A</v>
      </c>
    </row>
    <row r="407" spans="1:17" ht="20.25">
      <c r="A407" s="193"/>
      <c r="B407" s="213"/>
      <c r="C407" s="213"/>
      <c r="D407" s="213" t="str">
        <f ca="1">IF(ISERROR($Q407),"",OFFSET(K!$D$1,$Q407-1,0))</f>
        <v/>
      </c>
      <c r="E407" s="213" t="str">
        <f ca="1">IF(ISERROR($Q407),"",OFFSET(K!$C$1,$Q407-1,0))</f>
        <v/>
      </c>
      <c r="F407" s="213" t="str">
        <f t="shared" ca="1" si="6"/>
        <v/>
      </c>
      <c r="G407" s="198"/>
      <c r="H407" s="207"/>
      <c r="I407" s="207"/>
      <c r="J407" s="207"/>
      <c r="K407" s="207"/>
      <c r="L407" s="207"/>
      <c r="M407" s="207"/>
      <c r="N407" s="207"/>
      <c r="O407" s="199"/>
      <c r="P407" s="208"/>
      <c r="Q407" s="209" t="e">
        <f>IF(OR(C407="",C407=R$4,C407=S$4),NA(),MATCH($B407&amp;$C407,K!$E:$E,0))</f>
        <v>#N/A</v>
      </c>
    </row>
    <row r="408" spans="1:17" ht="20.25">
      <c r="A408" s="193"/>
      <c r="B408" s="213"/>
      <c r="C408" s="213"/>
      <c r="D408" s="213" t="str">
        <f ca="1">IF(ISERROR($Q408),"",OFFSET(K!$D$1,$Q408-1,0))</f>
        <v/>
      </c>
      <c r="E408" s="213" t="str">
        <f ca="1">IF(ISERROR($Q408),"",OFFSET(K!$C$1,$Q408-1,0))</f>
        <v/>
      </c>
      <c r="F408" s="213" t="str">
        <f t="shared" ca="1" si="6"/>
        <v/>
      </c>
      <c r="G408" s="198"/>
      <c r="H408" s="207"/>
      <c r="I408" s="207"/>
      <c r="J408" s="207"/>
      <c r="K408" s="207"/>
      <c r="L408" s="207"/>
      <c r="M408" s="207"/>
      <c r="N408" s="207"/>
      <c r="O408" s="199"/>
      <c r="P408" s="208"/>
      <c r="Q408" s="209" t="e">
        <f>IF(OR(C408="",C408=R$4,C408=S$4),NA(),MATCH($B408&amp;$C408,K!$E:$E,0))</f>
        <v>#N/A</v>
      </c>
    </row>
    <row r="409" spans="1:17" ht="20.25">
      <c r="A409" s="193"/>
      <c r="B409" s="213"/>
      <c r="C409" s="213"/>
      <c r="D409" s="213" t="str">
        <f ca="1">IF(ISERROR($Q409),"",OFFSET(K!$D$1,$Q409-1,0))</f>
        <v/>
      </c>
      <c r="E409" s="213" t="str">
        <f ca="1">IF(ISERROR($Q409),"",OFFSET(K!$C$1,$Q409-1,0))</f>
        <v/>
      </c>
      <c r="F409" s="213" t="str">
        <f t="shared" ca="1" si="6"/>
        <v/>
      </c>
      <c r="G409" s="198"/>
      <c r="H409" s="207"/>
      <c r="I409" s="207"/>
      <c r="J409" s="207"/>
      <c r="K409" s="207"/>
      <c r="L409" s="207"/>
      <c r="M409" s="207"/>
      <c r="N409" s="207"/>
      <c r="O409" s="199"/>
      <c r="P409" s="208"/>
      <c r="Q409" s="209" t="e">
        <f>IF(OR(C409="",C409=R$4,C409=S$4),NA(),MATCH($B409&amp;$C409,K!$E:$E,0))</f>
        <v>#N/A</v>
      </c>
    </row>
    <row r="410" spans="1:17" ht="20.25">
      <c r="A410" s="193"/>
      <c r="B410" s="213"/>
      <c r="C410" s="213"/>
      <c r="D410" s="213" t="str">
        <f ca="1">IF(ISERROR($Q410),"",OFFSET(K!$D$1,$Q410-1,0))</f>
        <v/>
      </c>
      <c r="E410" s="213" t="str">
        <f ca="1">IF(ISERROR($Q410),"",OFFSET(K!$C$1,$Q410-1,0))</f>
        <v/>
      </c>
      <c r="F410" s="213" t="str">
        <f t="shared" ca="1" si="6"/>
        <v/>
      </c>
      <c r="G410" s="198"/>
      <c r="H410" s="207"/>
      <c r="I410" s="207"/>
      <c r="J410" s="207"/>
      <c r="K410" s="207"/>
      <c r="L410" s="207"/>
      <c r="M410" s="207"/>
      <c r="N410" s="207"/>
      <c r="O410" s="199"/>
      <c r="P410" s="208"/>
      <c r="Q410" s="209" t="e">
        <f>IF(OR(C410="",C410=R$4,C410=S$4),NA(),MATCH($B410&amp;$C410,K!$E:$E,0))</f>
        <v>#N/A</v>
      </c>
    </row>
    <row r="411" spans="1:17" ht="20.25">
      <c r="A411" s="193"/>
      <c r="B411" s="213"/>
      <c r="C411" s="213"/>
      <c r="D411" s="213" t="str">
        <f ca="1">IF(ISERROR($Q411),"",OFFSET(K!$D$1,$Q411-1,0))</f>
        <v/>
      </c>
      <c r="E411" s="213" t="str">
        <f ca="1">IF(ISERROR($Q411),"",OFFSET(K!$C$1,$Q411-1,0))</f>
        <v/>
      </c>
      <c r="F411" s="213" t="str">
        <f t="shared" ca="1" si="6"/>
        <v/>
      </c>
      <c r="G411" s="198"/>
      <c r="H411" s="207"/>
      <c r="I411" s="207"/>
      <c r="J411" s="207"/>
      <c r="K411" s="207"/>
      <c r="L411" s="207"/>
      <c r="M411" s="207"/>
      <c r="N411" s="207"/>
      <c r="O411" s="199"/>
      <c r="P411" s="208"/>
      <c r="Q411" s="209" t="e">
        <f>IF(OR(C411="",C411=R$4,C411=S$4),NA(),MATCH($B411&amp;$C411,K!$E:$E,0))</f>
        <v>#N/A</v>
      </c>
    </row>
    <row r="412" spans="1:17" ht="20.25">
      <c r="A412" s="193"/>
      <c r="B412" s="213"/>
      <c r="C412" s="213"/>
      <c r="D412" s="213" t="str">
        <f ca="1">IF(ISERROR($Q412),"",OFFSET(K!$D$1,$Q412-1,0))</f>
        <v/>
      </c>
      <c r="E412" s="213" t="str">
        <f ca="1">IF(ISERROR($Q412),"",OFFSET(K!$C$1,$Q412-1,0))</f>
        <v/>
      </c>
      <c r="F412" s="213" t="str">
        <f t="shared" ca="1" si="6"/>
        <v/>
      </c>
      <c r="G412" s="198"/>
      <c r="H412" s="207"/>
      <c r="I412" s="207"/>
      <c r="J412" s="207"/>
      <c r="K412" s="207"/>
      <c r="L412" s="207"/>
      <c r="M412" s="207"/>
      <c r="N412" s="207"/>
      <c r="O412" s="199"/>
      <c r="P412" s="208"/>
      <c r="Q412" s="209" t="e">
        <f>IF(OR(C412="",C412=R$4,C412=S$4),NA(),MATCH($B412&amp;$C412,K!$E:$E,0))</f>
        <v>#N/A</v>
      </c>
    </row>
    <row r="413" spans="1:17" ht="20.25">
      <c r="A413" s="193"/>
      <c r="B413" s="213"/>
      <c r="C413" s="213"/>
      <c r="D413" s="213" t="str">
        <f ca="1">IF(ISERROR($Q413),"",OFFSET(K!$D$1,$Q413-1,0))</f>
        <v/>
      </c>
      <c r="E413" s="213" t="str">
        <f ca="1">IF(ISERROR($Q413),"",OFFSET(K!$C$1,$Q413-1,0))</f>
        <v/>
      </c>
      <c r="F413" s="213" t="str">
        <f t="shared" ca="1" si="6"/>
        <v/>
      </c>
      <c r="G413" s="198"/>
      <c r="H413" s="207"/>
      <c r="I413" s="207"/>
      <c r="J413" s="207"/>
      <c r="K413" s="207"/>
      <c r="L413" s="207"/>
      <c r="M413" s="207"/>
      <c r="N413" s="207"/>
      <c r="O413" s="199"/>
      <c r="P413" s="208"/>
      <c r="Q413" s="209" t="e">
        <f>IF(OR(C413="",C413=R$4,C413=S$4),NA(),MATCH($B413&amp;$C413,K!$E:$E,0))</f>
        <v>#N/A</v>
      </c>
    </row>
    <row r="414" spans="1:17" ht="20.25">
      <c r="A414" s="193"/>
      <c r="B414" s="213"/>
      <c r="C414" s="213"/>
      <c r="D414" s="213" t="str">
        <f ca="1">IF(ISERROR($Q414),"",OFFSET(K!$D$1,$Q414-1,0))</f>
        <v/>
      </c>
      <c r="E414" s="213" t="str">
        <f ca="1">IF(ISERROR($Q414),"",OFFSET(K!$C$1,$Q414-1,0))</f>
        <v/>
      </c>
      <c r="F414" s="213" t="str">
        <f t="shared" ca="1" si="6"/>
        <v/>
      </c>
      <c r="G414" s="198"/>
      <c r="H414" s="207"/>
      <c r="I414" s="207"/>
      <c r="J414" s="207"/>
      <c r="K414" s="207"/>
      <c r="L414" s="207"/>
      <c r="M414" s="207"/>
      <c r="N414" s="207"/>
      <c r="O414" s="199"/>
      <c r="P414" s="208"/>
      <c r="Q414" s="209" t="e">
        <f>IF(OR(C414="",C414=R$4,C414=S$4),NA(),MATCH($B414&amp;$C414,K!$E:$E,0))</f>
        <v>#N/A</v>
      </c>
    </row>
    <row r="415" spans="1:17" ht="20.25">
      <c r="A415" s="193"/>
      <c r="B415" s="213"/>
      <c r="C415" s="213"/>
      <c r="D415" s="213" t="str">
        <f ca="1">IF(ISERROR($Q415),"",OFFSET(K!$D$1,$Q415-1,0))</f>
        <v/>
      </c>
      <c r="E415" s="213" t="str">
        <f ca="1">IF(ISERROR($Q415),"",OFFSET(K!$C$1,$Q415-1,0))</f>
        <v/>
      </c>
      <c r="F415" s="213" t="str">
        <f t="shared" ca="1" si="6"/>
        <v/>
      </c>
      <c r="G415" s="198"/>
      <c r="H415" s="207"/>
      <c r="I415" s="207"/>
      <c r="J415" s="207"/>
      <c r="K415" s="207"/>
      <c r="L415" s="207"/>
      <c r="M415" s="207"/>
      <c r="N415" s="207"/>
      <c r="O415" s="199"/>
      <c r="P415" s="208"/>
      <c r="Q415" s="209" t="e">
        <f>IF(OR(C415="",C415=R$4,C415=S$4),NA(),MATCH($B415&amp;$C415,K!$E:$E,0))</f>
        <v>#N/A</v>
      </c>
    </row>
    <row r="416" spans="1:17" ht="20.25">
      <c r="A416" s="193"/>
      <c r="B416" s="213"/>
      <c r="C416" s="213"/>
      <c r="D416" s="213" t="str">
        <f ca="1">IF(ISERROR($Q416),"",OFFSET(K!$D$1,$Q416-1,0))</f>
        <v/>
      </c>
      <c r="E416" s="213" t="str">
        <f ca="1">IF(ISERROR($Q416),"",OFFSET(K!$C$1,$Q416-1,0))</f>
        <v/>
      </c>
      <c r="F416" s="213" t="str">
        <f t="shared" ca="1" si="6"/>
        <v/>
      </c>
      <c r="G416" s="198"/>
      <c r="H416" s="207"/>
      <c r="I416" s="207"/>
      <c r="J416" s="207"/>
      <c r="K416" s="207"/>
      <c r="L416" s="207"/>
      <c r="M416" s="207"/>
      <c r="N416" s="207"/>
      <c r="O416" s="199"/>
      <c r="P416" s="208"/>
      <c r="Q416" s="209" t="e">
        <f>IF(OR(C416="",C416=R$4,C416=S$4),NA(),MATCH($B416&amp;$C416,K!$E:$E,0))</f>
        <v>#N/A</v>
      </c>
    </row>
    <row r="417" spans="1:17" ht="20.25">
      <c r="A417" s="193"/>
      <c r="B417" s="213"/>
      <c r="C417" s="213"/>
      <c r="D417" s="213" t="str">
        <f ca="1">IF(ISERROR($Q417),"",OFFSET(K!$D$1,$Q417-1,0))</f>
        <v/>
      </c>
      <c r="E417" s="213" t="str">
        <f ca="1">IF(ISERROR($Q417),"",OFFSET(K!$C$1,$Q417-1,0))</f>
        <v/>
      </c>
      <c r="F417" s="213" t="str">
        <f t="shared" ca="1" si="6"/>
        <v/>
      </c>
      <c r="G417" s="198"/>
      <c r="H417" s="207"/>
      <c r="I417" s="207"/>
      <c r="J417" s="207"/>
      <c r="K417" s="207"/>
      <c r="L417" s="207"/>
      <c r="M417" s="207"/>
      <c r="N417" s="207"/>
      <c r="O417" s="199"/>
      <c r="P417" s="208"/>
      <c r="Q417" s="209" t="e">
        <f>IF(OR(C417="",C417=R$4,C417=S$4),NA(),MATCH($B417&amp;$C417,K!$E:$E,0))</f>
        <v>#N/A</v>
      </c>
    </row>
    <row r="418" spans="1:17" ht="20.25">
      <c r="A418" s="193"/>
      <c r="B418" s="213"/>
      <c r="C418" s="213"/>
      <c r="D418" s="213" t="str">
        <f ca="1">IF(ISERROR($Q418),"",OFFSET(K!$D$1,$Q418-1,0))</f>
        <v/>
      </c>
      <c r="E418" s="213" t="str">
        <f ca="1">IF(ISERROR($Q418),"",OFFSET(K!$C$1,$Q418-1,0))</f>
        <v/>
      </c>
      <c r="F418" s="213" t="str">
        <f t="shared" ca="1" si="6"/>
        <v/>
      </c>
      <c r="G418" s="198"/>
      <c r="H418" s="207"/>
      <c r="I418" s="207"/>
      <c r="J418" s="207"/>
      <c r="K418" s="207"/>
      <c r="L418" s="207"/>
      <c r="M418" s="207"/>
      <c r="N418" s="207"/>
      <c r="O418" s="199"/>
      <c r="P418" s="208"/>
      <c r="Q418" s="209" t="e">
        <f>IF(OR(C418="",C418=R$4,C418=S$4),NA(),MATCH($B418&amp;$C418,K!$E:$E,0))</f>
        <v>#N/A</v>
      </c>
    </row>
    <row r="419" spans="1:17" ht="20.25">
      <c r="A419" s="193"/>
      <c r="B419" s="213"/>
      <c r="C419" s="213"/>
      <c r="D419" s="213" t="str">
        <f ca="1">IF(ISERROR($Q419),"",OFFSET(K!$D$1,$Q419-1,0))</f>
        <v/>
      </c>
      <c r="E419" s="213" t="str">
        <f ca="1">IF(ISERROR($Q419),"",OFFSET(K!$C$1,$Q419-1,0))</f>
        <v/>
      </c>
      <c r="F419" s="213" t="str">
        <f t="shared" ca="1" si="6"/>
        <v/>
      </c>
      <c r="G419" s="198"/>
      <c r="H419" s="207"/>
      <c r="I419" s="207"/>
      <c r="J419" s="207"/>
      <c r="K419" s="207"/>
      <c r="L419" s="207"/>
      <c r="M419" s="207"/>
      <c r="N419" s="207"/>
      <c r="O419" s="199"/>
      <c r="P419" s="208"/>
      <c r="Q419" s="209" t="e">
        <f>IF(OR(C419="",C419=R$4,C419=S$4),NA(),MATCH($B419&amp;$C419,K!$E:$E,0))</f>
        <v>#N/A</v>
      </c>
    </row>
    <row r="420" spans="1:17" ht="20.25">
      <c r="A420" s="193"/>
      <c r="B420" s="213"/>
      <c r="C420" s="213"/>
      <c r="D420" s="213" t="str">
        <f ca="1">IF(ISERROR($Q420),"",OFFSET(K!$D$1,$Q420-1,0))</f>
        <v/>
      </c>
      <c r="E420" s="213" t="str">
        <f ca="1">IF(ISERROR($Q420),"",OFFSET(K!$C$1,$Q420-1,0))</f>
        <v/>
      </c>
      <c r="F420" s="213" t="str">
        <f t="shared" ca="1" si="6"/>
        <v/>
      </c>
      <c r="G420" s="198"/>
      <c r="H420" s="207"/>
      <c r="I420" s="207"/>
      <c r="J420" s="207"/>
      <c r="K420" s="207"/>
      <c r="L420" s="207"/>
      <c r="M420" s="207"/>
      <c r="N420" s="207"/>
      <c r="O420" s="199"/>
      <c r="P420" s="208"/>
      <c r="Q420" s="209" t="e">
        <f>IF(OR(C420="",C420=R$4,C420=S$4),NA(),MATCH($B420&amp;$C420,K!$E:$E,0))</f>
        <v>#N/A</v>
      </c>
    </row>
    <row r="421" spans="1:17" ht="20.25">
      <c r="A421" s="193"/>
      <c r="B421" s="213"/>
      <c r="C421" s="213"/>
      <c r="D421" s="213" t="str">
        <f ca="1">IF(ISERROR($Q421),"",OFFSET(K!$D$1,$Q421-1,0))</f>
        <v/>
      </c>
      <c r="E421" s="213" t="str">
        <f ca="1">IF(ISERROR($Q421),"",OFFSET(K!$C$1,$Q421-1,0))</f>
        <v/>
      </c>
      <c r="F421" s="213" t="str">
        <f t="shared" ca="1" si="6"/>
        <v/>
      </c>
      <c r="G421" s="198"/>
      <c r="H421" s="207"/>
      <c r="I421" s="207"/>
      <c r="J421" s="207"/>
      <c r="K421" s="207"/>
      <c r="L421" s="207"/>
      <c r="M421" s="207"/>
      <c r="N421" s="207"/>
      <c r="O421" s="199"/>
      <c r="P421" s="208"/>
      <c r="Q421" s="209" t="e">
        <f>IF(OR(C421="",C421=R$4,C421=S$4),NA(),MATCH($B421&amp;$C421,K!$E:$E,0))</f>
        <v>#N/A</v>
      </c>
    </row>
    <row r="422" spans="1:17" ht="20.25">
      <c r="A422" s="193"/>
      <c r="B422" s="213"/>
      <c r="C422" s="213"/>
      <c r="D422" s="213" t="str">
        <f ca="1">IF(ISERROR($Q422),"",OFFSET(K!$D$1,$Q422-1,0))</f>
        <v/>
      </c>
      <c r="E422" s="213" t="str">
        <f ca="1">IF(ISERROR($Q422),"",OFFSET(K!$C$1,$Q422-1,0))</f>
        <v/>
      </c>
      <c r="F422" s="213" t="str">
        <f t="shared" ca="1" si="6"/>
        <v/>
      </c>
      <c r="G422" s="198"/>
      <c r="H422" s="207"/>
      <c r="I422" s="207"/>
      <c r="J422" s="207"/>
      <c r="K422" s="207"/>
      <c r="L422" s="207"/>
      <c r="M422" s="207"/>
      <c r="N422" s="207"/>
      <c r="O422" s="199"/>
      <c r="P422" s="208"/>
      <c r="Q422" s="209" t="e">
        <f>IF(OR(C422="",C422=R$4,C422=S$4),NA(),MATCH($B422&amp;$C422,K!$E:$E,0))</f>
        <v>#N/A</v>
      </c>
    </row>
    <row r="423" spans="1:17" ht="20.25">
      <c r="A423" s="193"/>
      <c r="B423" s="213"/>
      <c r="C423" s="213"/>
      <c r="D423" s="213" t="str">
        <f ca="1">IF(ISERROR($Q423),"",OFFSET(K!$D$1,$Q423-1,0))</f>
        <v/>
      </c>
      <c r="E423" s="213" t="str">
        <f ca="1">IF(ISERROR($Q423),"",OFFSET(K!$C$1,$Q423-1,0))</f>
        <v/>
      </c>
      <c r="F423" s="213" t="str">
        <f t="shared" ca="1" si="6"/>
        <v/>
      </c>
      <c r="G423" s="198"/>
      <c r="H423" s="207"/>
      <c r="I423" s="207"/>
      <c r="J423" s="207"/>
      <c r="K423" s="207"/>
      <c r="L423" s="207"/>
      <c r="M423" s="207"/>
      <c r="N423" s="207"/>
      <c r="O423" s="199"/>
      <c r="P423" s="208"/>
      <c r="Q423" s="209" t="e">
        <f>IF(OR(C423="",C423=R$4,C423=S$4),NA(),MATCH($B423&amp;$C423,K!$E:$E,0))</f>
        <v>#N/A</v>
      </c>
    </row>
    <row r="424" spans="1:17" ht="20.25">
      <c r="A424" s="193"/>
      <c r="B424" s="213"/>
      <c r="C424" s="213"/>
      <c r="D424" s="213" t="str">
        <f ca="1">IF(ISERROR($Q424),"",OFFSET(K!$D$1,$Q424-1,0))</f>
        <v/>
      </c>
      <c r="E424" s="213" t="str">
        <f ca="1">IF(ISERROR($Q424),"",OFFSET(K!$C$1,$Q424-1,0))</f>
        <v/>
      </c>
      <c r="F424" s="213" t="str">
        <f t="shared" ca="1" si="6"/>
        <v/>
      </c>
      <c r="G424" s="198"/>
      <c r="H424" s="207"/>
      <c r="I424" s="207"/>
      <c r="J424" s="207"/>
      <c r="K424" s="207"/>
      <c r="L424" s="207"/>
      <c r="M424" s="207"/>
      <c r="N424" s="207"/>
      <c r="O424" s="199"/>
      <c r="P424" s="208"/>
      <c r="Q424" s="209" t="e">
        <f>IF(OR(C424="",C424=R$4,C424=S$4),NA(),MATCH($B424&amp;$C424,K!$E:$E,0))</f>
        <v>#N/A</v>
      </c>
    </row>
    <row r="425" spans="1:17" ht="20.25">
      <c r="A425" s="193"/>
      <c r="B425" s="213"/>
      <c r="C425" s="213"/>
      <c r="D425" s="213" t="str">
        <f ca="1">IF(ISERROR($Q425),"",OFFSET(K!$D$1,$Q425-1,0))</f>
        <v/>
      </c>
      <c r="E425" s="213" t="str">
        <f ca="1">IF(ISERROR($Q425),"",OFFSET(K!$C$1,$Q425-1,0))</f>
        <v/>
      </c>
      <c r="F425" s="213" t="str">
        <f t="shared" ca="1" si="6"/>
        <v/>
      </c>
      <c r="G425" s="198"/>
      <c r="H425" s="207"/>
      <c r="I425" s="207"/>
      <c r="J425" s="207"/>
      <c r="K425" s="207"/>
      <c r="L425" s="207"/>
      <c r="M425" s="207"/>
      <c r="N425" s="207"/>
      <c r="O425" s="199"/>
      <c r="P425" s="208"/>
      <c r="Q425" s="209" t="e">
        <f>IF(OR(C425="",C425=R$4,C425=S$4),NA(),MATCH($B425&amp;$C425,K!$E:$E,0))</f>
        <v>#N/A</v>
      </c>
    </row>
    <row r="426" spans="1:17" ht="20.25">
      <c r="A426" s="193"/>
      <c r="B426" s="213"/>
      <c r="C426" s="213"/>
      <c r="D426" s="213" t="str">
        <f ca="1">IF(ISERROR($Q426),"",OFFSET(K!$D$1,$Q426-1,0))</f>
        <v/>
      </c>
      <c r="E426" s="213" t="str">
        <f ca="1">IF(ISERROR($Q426),"",OFFSET(K!$C$1,$Q426-1,0))</f>
        <v/>
      </c>
      <c r="F426" s="213" t="str">
        <f t="shared" ca="1" si="6"/>
        <v/>
      </c>
      <c r="G426" s="198"/>
      <c r="H426" s="207"/>
      <c r="I426" s="207"/>
      <c r="J426" s="207"/>
      <c r="K426" s="207"/>
      <c r="L426" s="207"/>
      <c r="M426" s="207"/>
      <c r="N426" s="207"/>
      <c r="O426" s="199"/>
      <c r="P426" s="208"/>
      <c r="Q426" s="209" t="e">
        <f>IF(OR(C426="",C426=R$4,C426=S$4),NA(),MATCH($B426&amp;$C426,K!$E:$E,0))</f>
        <v>#N/A</v>
      </c>
    </row>
    <row r="427" spans="1:17" ht="20.25">
      <c r="A427" s="193"/>
      <c r="B427" s="213"/>
      <c r="C427" s="213"/>
      <c r="D427" s="213" t="str">
        <f ca="1">IF(ISERROR($Q427),"",OFFSET(K!$D$1,$Q427-1,0))</f>
        <v/>
      </c>
      <c r="E427" s="213" t="str">
        <f ca="1">IF(ISERROR($Q427),"",OFFSET(K!$C$1,$Q427-1,0))</f>
        <v/>
      </c>
      <c r="F427" s="213" t="str">
        <f t="shared" ca="1" si="6"/>
        <v/>
      </c>
      <c r="G427" s="198"/>
      <c r="H427" s="207"/>
      <c r="I427" s="207"/>
      <c r="J427" s="207"/>
      <c r="K427" s="207"/>
      <c r="L427" s="207"/>
      <c r="M427" s="207"/>
      <c r="N427" s="207"/>
      <c r="O427" s="199"/>
      <c r="P427" s="208"/>
      <c r="Q427" s="209" t="e">
        <f>IF(OR(C427="",C427=R$4,C427=S$4),NA(),MATCH($B427&amp;$C427,K!$E:$E,0))</f>
        <v>#N/A</v>
      </c>
    </row>
    <row r="428" spans="1:17" ht="20.25">
      <c r="A428" s="193"/>
      <c r="B428" s="213"/>
      <c r="C428" s="213"/>
      <c r="D428" s="213" t="str">
        <f ca="1">IF(ISERROR($Q428),"",OFFSET(K!$D$1,$Q428-1,0))</f>
        <v/>
      </c>
      <c r="E428" s="213" t="str">
        <f ca="1">IF(ISERROR($Q428),"",OFFSET(K!$C$1,$Q428-1,0))</f>
        <v/>
      </c>
      <c r="F428" s="213" t="str">
        <f t="shared" ca="1" si="6"/>
        <v/>
      </c>
      <c r="G428" s="198"/>
      <c r="H428" s="207"/>
      <c r="I428" s="207"/>
      <c r="J428" s="207"/>
      <c r="K428" s="207"/>
      <c r="L428" s="207"/>
      <c r="M428" s="207"/>
      <c r="N428" s="207"/>
      <c r="O428" s="199"/>
      <c r="P428" s="208"/>
      <c r="Q428" s="209" t="e">
        <f>IF(OR(C428="",C428=R$4,C428=S$4),NA(),MATCH($B428&amp;$C428,K!$E:$E,0))</f>
        <v>#N/A</v>
      </c>
    </row>
    <row r="429" spans="1:17" ht="20.25">
      <c r="A429" s="193"/>
      <c r="B429" s="213"/>
      <c r="C429" s="213"/>
      <c r="D429" s="213" t="str">
        <f ca="1">IF(ISERROR($Q429),"",OFFSET(K!$D$1,$Q429-1,0))</f>
        <v/>
      </c>
      <c r="E429" s="213" t="str">
        <f ca="1">IF(ISERROR($Q429),"",OFFSET(K!$C$1,$Q429-1,0))</f>
        <v/>
      </c>
      <c r="F429" s="213" t="str">
        <f t="shared" ca="1" si="6"/>
        <v/>
      </c>
      <c r="G429" s="198"/>
      <c r="H429" s="207"/>
      <c r="I429" s="207"/>
      <c r="J429" s="207"/>
      <c r="K429" s="207"/>
      <c r="L429" s="207"/>
      <c r="M429" s="207"/>
      <c r="N429" s="207"/>
      <c r="O429" s="199"/>
      <c r="P429" s="208"/>
      <c r="Q429" s="209" t="e">
        <f>IF(OR(C429="",C429=R$4,C429=S$4),NA(),MATCH($B429&amp;$C429,K!$E:$E,0))</f>
        <v>#N/A</v>
      </c>
    </row>
    <row r="430" spans="1:17" ht="20.25">
      <c r="A430" s="193"/>
      <c r="B430" s="213"/>
      <c r="C430" s="213"/>
      <c r="D430" s="213" t="str">
        <f ca="1">IF(ISERROR($Q430),"",OFFSET(K!$D$1,$Q430-1,0))</f>
        <v/>
      </c>
      <c r="E430" s="213" t="str">
        <f ca="1">IF(ISERROR($Q430),"",OFFSET(K!$C$1,$Q430-1,0))</f>
        <v/>
      </c>
      <c r="F430" s="213" t="str">
        <f t="shared" ca="1" si="6"/>
        <v/>
      </c>
      <c r="G430" s="198"/>
      <c r="H430" s="207"/>
      <c r="I430" s="207"/>
      <c r="J430" s="207"/>
      <c r="K430" s="207"/>
      <c r="L430" s="207"/>
      <c r="M430" s="207"/>
      <c r="N430" s="207"/>
      <c r="O430" s="199"/>
      <c r="P430" s="208"/>
      <c r="Q430" s="209" t="e">
        <f>IF(OR(C430="",C430=R$4,C430=S$4),NA(),MATCH($B430&amp;$C430,K!$E:$E,0))</f>
        <v>#N/A</v>
      </c>
    </row>
    <row r="431" spans="1:17" ht="20.25">
      <c r="A431" s="193"/>
      <c r="B431" s="213"/>
      <c r="C431" s="213"/>
      <c r="D431" s="213" t="str">
        <f ca="1">IF(ISERROR($Q431),"",OFFSET(K!$D$1,$Q431-1,0))</f>
        <v/>
      </c>
      <c r="E431" s="213" t="str">
        <f ca="1">IF(ISERROR($Q431),"",OFFSET(K!$C$1,$Q431-1,0))</f>
        <v/>
      </c>
      <c r="F431" s="213" t="str">
        <f t="shared" ca="1" si="6"/>
        <v/>
      </c>
      <c r="G431" s="198"/>
      <c r="H431" s="207"/>
      <c r="I431" s="207"/>
      <c r="J431" s="207"/>
      <c r="K431" s="207"/>
      <c r="L431" s="207"/>
      <c r="M431" s="207"/>
      <c r="N431" s="207"/>
      <c r="O431" s="199"/>
      <c r="P431" s="208"/>
      <c r="Q431" s="209" t="e">
        <f>IF(OR(C431="",C431=R$4,C431=S$4),NA(),MATCH($B431&amp;$C431,K!$E:$E,0))</f>
        <v>#N/A</v>
      </c>
    </row>
    <row r="432" spans="1:17" ht="20.25">
      <c r="A432" s="193"/>
      <c r="B432" s="213"/>
      <c r="C432" s="213"/>
      <c r="D432" s="213" t="str">
        <f ca="1">IF(ISERROR($Q432),"",OFFSET(K!$D$1,$Q432-1,0))</f>
        <v/>
      </c>
      <c r="E432" s="213" t="str">
        <f ca="1">IF(ISERROR($Q432),"",OFFSET(K!$C$1,$Q432-1,0))</f>
        <v/>
      </c>
      <c r="F432" s="213" t="str">
        <f t="shared" ca="1" si="6"/>
        <v/>
      </c>
      <c r="G432" s="198"/>
      <c r="H432" s="207"/>
      <c r="I432" s="207"/>
      <c r="J432" s="207"/>
      <c r="K432" s="207"/>
      <c r="L432" s="207"/>
      <c r="M432" s="207"/>
      <c r="N432" s="207"/>
      <c r="O432" s="199"/>
      <c r="P432" s="208"/>
      <c r="Q432" s="209" t="e">
        <f>IF(OR(C432="",C432=R$4,C432=S$4),NA(),MATCH($B432&amp;$C432,K!$E:$E,0))</f>
        <v>#N/A</v>
      </c>
    </row>
    <row r="433" spans="1:17" ht="20.25">
      <c r="A433" s="193"/>
      <c r="B433" s="213"/>
      <c r="C433" s="213"/>
      <c r="D433" s="213" t="str">
        <f ca="1">IF(ISERROR($Q433),"",OFFSET(K!$D$1,$Q433-1,0))</f>
        <v/>
      </c>
      <c r="E433" s="213" t="str">
        <f ca="1">IF(ISERROR($Q433),"",OFFSET(K!$C$1,$Q433-1,0))</f>
        <v/>
      </c>
      <c r="F433" s="213" t="str">
        <f t="shared" ca="1" si="6"/>
        <v/>
      </c>
      <c r="G433" s="198"/>
      <c r="H433" s="207"/>
      <c r="I433" s="207"/>
      <c r="J433" s="207"/>
      <c r="K433" s="207"/>
      <c r="L433" s="207"/>
      <c r="M433" s="207"/>
      <c r="N433" s="207"/>
      <c r="O433" s="199"/>
      <c r="P433" s="208"/>
      <c r="Q433" s="209" t="e">
        <f>IF(OR(C433="",C433=R$4,C433=S$4),NA(),MATCH($B433&amp;$C433,K!$E:$E,0))</f>
        <v>#N/A</v>
      </c>
    </row>
    <row r="434" spans="1:17" ht="20.25">
      <c r="A434" s="193"/>
      <c r="B434" s="213"/>
      <c r="C434" s="213"/>
      <c r="D434" s="213" t="str">
        <f ca="1">IF(ISERROR($Q434),"",OFFSET(K!$D$1,$Q434-1,0))</f>
        <v/>
      </c>
      <c r="E434" s="213" t="str">
        <f ca="1">IF(ISERROR($Q434),"",OFFSET(K!$C$1,$Q434-1,0))</f>
        <v/>
      </c>
      <c r="F434" s="213" t="str">
        <f t="shared" ca="1" si="6"/>
        <v/>
      </c>
      <c r="G434" s="198"/>
      <c r="H434" s="207"/>
      <c r="I434" s="207"/>
      <c r="J434" s="207"/>
      <c r="K434" s="207"/>
      <c r="L434" s="207"/>
      <c r="M434" s="207"/>
      <c r="N434" s="207"/>
      <c r="O434" s="199"/>
      <c r="P434" s="208"/>
      <c r="Q434" s="209" t="e">
        <f>IF(OR(C434="",C434=R$4,C434=S$4),NA(),MATCH($B434&amp;$C434,K!$E:$E,0))</f>
        <v>#N/A</v>
      </c>
    </row>
    <row r="435" spans="1:17" ht="20.25">
      <c r="A435" s="193"/>
      <c r="B435" s="213"/>
      <c r="C435" s="213"/>
      <c r="D435" s="213" t="str">
        <f ca="1">IF(ISERROR($Q435),"",OFFSET(K!$D$1,$Q435-1,0))</f>
        <v/>
      </c>
      <c r="E435" s="213" t="str">
        <f ca="1">IF(ISERROR($Q435),"",OFFSET(K!$C$1,$Q435-1,0))</f>
        <v/>
      </c>
      <c r="F435" s="213" t="str">
        <f t="shared" ca="1" si="6"/>
        <v/>
      </c>
      <c r="G435" s="198"/>
      <c r="H435" s="207"/>
      <c r="I435" s="207"/>
      <c r="J435" s="207"/>
      <c r="K435" s="207"/>
      <c r="L435" s="207"/>
      <c r="M435" s="207"/>
      <c r="N435" s="207"/>
      <c r="O435" s="199"/>
      <c r="P435" s="208"/>
      <c r="Q435" s="209" t="e">
        <f>IF(OR(C435="",C435=R$4,C435=S$4),NA(),MATCH($B435&amp;$C435,K!$E:$E,0))</f>
        <v>#N/A</v>
      </c>
    </row>
    <row r="436" spans="1:17" ht="20.25">
      <c r="A436" s="193"/>
      <c r="B436" s="213"/>
      <c r="C436" s="213"/>
      <c r="D436" s="213" t="str">
        <f ca="1">IF(ISERROR($Q436),"",OFFSET(K!$D$1,$Q436-1,0))</f>
        <v/>
      </c>
      <c r="E436" s="213" t="str">
        <f ca="1">IF(ISERROR($Q436),"",OFFSET(K!$C$1,$Q436-1,0))</f>
        <v/>
      </c>
      <c r="F436" s="213" t="str">
        <f t="shared" ca="1" si="6"/>
        <v/>
      </c>
      <c r="G436" s="198"/>
      <c r="H436" s="207"/>
      <c r="I436" s="207"/>
      <c r="J436" s="207"/>
      <c r="K436" s="207"/>
      <c r="L436" s="207"/>
      <c r="M436" s="207"/>
      <c r="N436" s="207"/>
      <c r="O436" s="199"/>
      <c r="P436" s="208"/>
      <c r="Q436" s="209" t="e">
        <f>IF(OR(C436="",C436=R$4,C436=S$4),NA(),MATCH($B436&amp;$C436,K!$E:$E,0))</f>
        <v>#N/A</v>
      </c>
    </row>
    <row r="437" spans="1:17" ht="20.25">
      <c r="A437" s="193"/>
      <c r="B437" s="213"/>
      <c r="C437" s="213"/>
      <c r="D437" s="213" t="str">
        <f ca="1">IF(ISERROR($Q437),"",OFFSET(K!$D$1,$Q437-1,0))</f>
        <v/>
      </c>
      <c r="E437" s="213" t="str">
        <f ca="1">IF(ISERROR($Q437),"",OFFSET(K!$C$1,$Q437-1,0))</f>
        <v/>
      </c>
      <c r="F437" s="213" t="str">
        <f t="shared" ca="1" si="6"/>
        <v/>
      </c>
      <c r="G437" s="198"/>
      <c r="H437" s="207"/>
      <c r="I437" s="207"/>
      <c r="J437" s="207"/>
      <c r="K437" s="207"/>
      <c r="L437" s="207"/>
      <c r="M437" s="207"/>
      <c r="N437" s="207"/>
      <c r="O437" s="199"/>
      <c r="P437" s="208"/>
      <c r="Q437" s="209" t="e">
        <f>IF(OR(C437="",C437=R$4,C437=S$4),NA(),MATCH($B437&amp;$C437,K!$E:$E,0))</f>
        <v>#N/A</v>
      </c>
    </row>
    <row r="438" spans="1:17" ht="20.25">
      <c r="A438" s="193"/>
      <c r="B438" s="213"/>
      <c r="C438" s="213"/>
      <c r="D438" s="213" t="str">
        <f ca="1">IF(ISERROR($Q438),"",OFFSET(K!$D$1,$Q438-1,0))</f>
        <v/>
      </c>
      <c r="E438" s="213" t="str">
        <f ca="1">IF(ISERROR($Q438),"",OFFSET(K!$C$1,$Q438-1,0))</f>
        <v/>
      </c>
      <c r="F438" s="213" t="str">
        <f t="shared" ca="1" si="6"/>
        <v/>
      </c>
      <c r="G438" s="198"/>
      <c r="H438" s="207"/>
      <c r="I438" s="207"/>
      <c r="J438" s="207"/>
      <c r="K438" s="207"/>
      <c r="L438" s="207"/>
      <c r="M438" s="207"/>
      <c r="N438" s="207"/>
      <c r="O438" s="199"/>
      <c r="P438" s="208"/>
      <c r="Q438" s="209" t="e">
        <f>IF(OR(C438="",C438=R$4,C438=S$4),NA(),MATCH($B438&amp;$C438,K!$E:$E,0))</f>
        <v>#N/A</v>
      </c>
    </row>
    <row r="439" spans="1:17" ht="20.25">
      <c r="A439" s="193"/>
      <c r="B439" s="213"/>
      <c r="C439" s="213"/>
      <c r="D439" s="213" t="str">
        <f ca="1">IF(ISERROR($Q439),"",OFFSET(K!$D$1,$Q439-1,0))</f>
        <v/>
      </c>
      <c r="E439" s="213" t="str">
        <f ca="1">IF(ISERROR($Q439),"",OFFSET(K!$C$1,$Q439-1,0))</f>
        <v/>
      </c>
      <c r="F439" s="213" t="str">
        <f t="shared" ca="1" si="6"/>
        <v/>
      </c>
      <c r="G439" s="198"/>
      <c r="H439" s="207"/>
      <c r="I439" s="207"/>
      <c r="J439" s="207"/>
      <c r="K439" s="207"/>
      <c r="L439" s="207"/>
      <c r="M439" s="207"/>
      <c r="N439" s="207"/>
      <c r="O439" s="199"/>
      <c r="P439" s="208"/>
      <c r="Q439" s="209" t="e">
        <f>IF(OR(C439="",C439=R$4,C439=S$4),NA(),MATCH($B439&amp;$C439,K!$E:$E,0))</f>
        <v>#N/A</v>
      </c>
    </row>
    <row r="440" spans="1:17" ht="20.25">
      <c r="A440" s="193"/>
      <c r="B440" s="213"/>
      <c r="C440" s="213"/>
      <c r="D440" s="213" t="str">
        <f ca="1">IF(ISERROR($Q440),"",OFFSET(K!$D$1,$Q440-1,0))</f>
        <v/>
      </c>
      <c r="E440" s="213" t="str">
        <f ca="1">IF(ISERROR($Q440),"",OFFSET(K!$C$1,$Q440-1,0))</f>
        <v/>
      </c>
      <c r="F440" s="213" t="str">
        <f t="shared" ca="1" si="6"/>
        <v/>
      </c>
      <c r="G440" s="198"/>
      <c r="H440" s="207"/>
      <c r="I440" s="207"/>
      <c r="J440" s="207"/>
      <c r="K440" s="207"/>
      <c r="L440" s="207"/>
      <c r="M440" s="207"/>
      <c r="N440" s="207"/>
      <c r="O440" s="199"/>
      <c r="P440" s="208"/>
      <c r="Q440" s="209" t="e">
        <f>IF(OR(C440="",C440=R$4,C440=S$4),NA(),MATCH($B440&amp;$C440,K!$E:$E,0))</f>
        <v>#N/A</v>
      </c>
    </row>
    <row r="441" spans="1:17" ht="20.25">
      <c r="A441" s="193"/>
      <c r="B441" s="213"/>
      <c r="C441" s="213"/>
      <c r="D441" s="213" t="str">
        <f ca="1">IF(ISERROR($Q441),"",OFFSET(K!$D$1,$Q441-1,0))</f>
        <v/>
      </c>
      <c r="E441" s="213" t="str">
        <f ca="1">IF(ISERROR($Q441),"",OFFSET(K!$C$1,$Q441-1,0))</f>
        <v/>
      </c>
      <c r="F441" s="213" t="str">
        <f t="shared" ca="1" si="6"/>
        <v/>
      </c>
      <c r="G441" s="198"/>
      <c r="H441" s="207"/>
      <c r="I441" s="207"/>
      <c r="J441" s="207"/>
      <c r="K441" s="207"/>
      <c r="L441" s="207"/>
      <c r="M441" s="207"/>
      <c r="N441" s="207"/>
      <c r="O441" s="199"/>
      <c r="P441" s="208"/>
      <c r="Q441" s="209" t="e">
        <f>IF(OR(C441="",C441=R$4,C441=S$4),NA(),MATCH($B441&amp;$C441,K!$E:$E,0))</f>
        <v>#N/A</v>
      </c>
    </row>
    <row r="442" spans="1:17" ht="20.25">
      <c r="A442" s="193"/>
      <c r="B442" s="213"/>
      <c r="C442" s="213"/>
      <c r="D442" s="213" t="str">
        <f ca="1">IF(ISERROR($Q442),"",OFFSET(K!$D$1,$Q442-1,0))</f>
        <v/>
      </c>
      <c r="E442" s="213" t="str">
        <f ca="1">IF(ISERROR($Q442),"",OFFSET(K!$C$1,$Q442-1,0))</f>
        <v/>
      </c>
      <c r="F442" s="213" t="str">
        <f t="shared" ca="1" si="6"/>
        <v/>
      </c>
      <c r="G442" s="198"/>
      <c r="H442" s="207"/>
      <c r="I442" s="207"/>
      <c r="J442" s="207"/>
      <c r="K442" s="207"/>
      <c r="L442" s="207"/>
      <c r="M442" s="207"/>
      <c r="N442" s="207"/>
      <c r="O442" s="199"/>
      <c r="P442" s="208"/>
      <c r="Q442" s="209" t="e">
        <f>IF(OR(C442="",C442=R$4,C442=S$4),NA(),MATCH($B442&amp;$C442,K!$E:$E,0))</f>
        <v>#N/A</v>
      </c>
    </row>
    <row r="443" spans="1:17" ht="20.25">
      <c r="A443" s="193"/>
      <c r="B443" s="213"/>
      <c r="C443" s="213"/>
      <c r="D443" s="213" t="str">
        <f ca="1">IF(ISERROR($Q443),"",OFFSET(K!$D$1,$Q443-1,0))</f>
        <v/>
      </c>
      <c r="E443" s="213" t="str">
        <f ca="1">IF(ISERROR($Q443),"",OFFSET(K!$C$1,$Q443-1,0))</f>
        <v/>
      </c>
      <c r="F443" s="213" t="str">
        <f t="shared" ca="1" si="6"/>
        <v/>
      </c>
      <c r="G443" s="198"/>
      <c r="H443" s="207"/>
      <c r="I443" s="207"/>
      <c r="J443" s="207"/>
      <c r="K443" s="207"/>
      <c r="L443" s="207"/>
      <c r="M443" s="207"/>
      <c r="N443" s="207"/>
      <c r="O443" s="199"/>
      <c r="P443" s="208"/>
      <c r="Q443" s="209" t="e">
        <f>IF(OR(C443="",C443=R$4,C443=S$4),NA(),MATCH($B443&amp;$C443,K!$E:$E,0))</f>
        <v>#N/A</v>
      </c>
    </row>
    <row r="444" spans="1:17" ht="20.25">
      <c r="A444" s="193"/>
      <c r="B444" s="213"/>
      <c r="C444" s="213"/>
      <c r="D444" s="213" t="str">
        <f ca="1">IF(ISERROR($Q444),"",OFFSET(K!$D$1,$Q444-1,0))</f>
        <v/>
      </c>
      <c r="E444" s="213" t="str">
        <f ca="1">IF(ISERROR($Q444),"",OFFSET(K!$C$1,$Q444-1,0))</f>
        <v/>
      </c>
      <c r="F444" s="213" t="str">
        <f t="shared" ca="1" si="6"/>
        <v/>
      </c>
      <c r="G444" s="198"/>
      <c r="H444" s="207"/>
      <c r="I444" s="207"/>
      <c r="J444" s="207"/>
      <c r="K444" s="207"/>
      <c r="L444" s="207"/>
      <c r="M444" s="207"/>
      <c r="N444" s="207"/>
      <c r="O444" s="199"/>
      <c r="P444" s="208"/>
      <c r="Q444" s="209" t="e">
        <f>IF(OR(C444="",C444=R$4,C444=S$4),NA(),MATCH($B444&amp;$C444,K!$E:$E,0))</f>
        <v>#N/A</v>
      </c>
    </row>
    <row r="445" spans="1:17" ht="20.25">
      <c r="A445" s="193"/>
      <c r="B445" s="213"/>
      <c r="C445" s="213"/>
      <c r="D445" s="213" t="str">
        <f ca="1">IF(ISERROR($Q445),"",OFFSET(K!$D$1,$Q445-1,0))</f>
        <v/>
      </c>
      <c r="E445" s="213" t="str">
        <f ca="1">IF(ISERROR($Q445),"",OFFSET(K!$C$1,$Q445-1,0))</f>
        <v/>
      </c>
      <c r="F445" s="213" t="str">
        <f t="shared" ca="1" si="6"/>
        <v/>
      </c>
      <c r="G445" s="198"/>
      <c r="H445" s="207"/>
      <c r="I445" s="207"/>
      <c r="J445" s="207"/>
      <c r="K445" s="207"/>
      <c r="L445" s="207"/>
      <c r="M445" s="207"/>
      <c r="N445" s="207"/>
      <c r="O445" s="199"/>
      <c r="P445" s="208"/>
      <c r="Q445" s="209" t="e">
        <f>IF(OR(C445="",C445=R$4,C445=S$4),NA(),MATCH($B445&amp;$C445,K!$E:$E,0))</f>
        <v>#N/A</v>
      </c>
    </row>
    <row r="446" spans="1:17" ht="20.25">
      <c r="A446" s="193"/>
      <c r="B446" s="213"/>
      <c r="C446" s="213"/>
      <c r="D446" s="213" t="str">
        <f ca="1">IF(ISERROR($Q446),"",OFFSET(K!$D$1,$Q446-1,0))</f>
        <v/>
      </c>
      <c r="E446" s="213" t="str">
        <f ca="1">IF(ISERROR($Q446),"",OFFSET(K!$C$1,$Q446-1,0))</f>
        <v/>
      </c>
      <c r="F446" s="213" t="str">
        <f t="shared" ca="1" si="6"/>
        <v/>
      </c>
      <c r="G446" s="198"/>
      <c r="H446" s="207"/>
      <c r="I446" s="207"/>
      <c r="J446" s="207"/>
      <c r="K446" s="207"/>
      <c r="L446" s="207"/>
      <c r="M446" s="207"/>
      <c r="N446" s="207"/>
      <c r="O446" s="199"/>
      <c r="P446" s="208"/>
      <c r="Q446" s="209" t="e">
        <f>IF(OR(C446="",C446=R$4,C446=S$4),NA(),MATCH($B446&amp;$C446,K!$E:$E,0))</f>
        <v>#N/A</v>
      </c>
    </row>
    <row r="447" spans="1:17" ht="20.25">
      <c r="A447" s="193"/>
      <c r="B447" s="213"/>
      <c r="C447" s="213"/>
      <c r="D447" s="213" t="str">
        <f ca="1">IF(ISERROR($Q447),"",OFFSET(K!$D$1,$Q447-1,0))</f>
        <v/>
      </c>
      <c r="E447" s="213" t="str">
        <f ca="1">IF(ISERROR($Q447),"",OFFSET(K!$C$1,$Q447-1,0))</f>
        <v/>
      </c>
      <c r="F447" s="213" t="str">
        <f t="shared" ca="1" si="6"/>
        <v/>
      </c>
      <c r="G447" s="198"/>
      <c r="H447" s="207"/>
      <c r="I447" s="207"/>
      <c r="J447" s="207"/>
      <c r="K447" s="207"/>
      <c r="L447" s="207"/>
      <c r="M447" s="207"/>
      <c r="N447" s="207"/>
      <c r="O447" s="199"/>
      <c r="P447" s="208"/>
      <c r="Q447" s="209" t="e">
        <f>IF(OR(C447="",C447=R$4,C447=S$4),NA(),MATCH($B447&amp;$C447,K!$E:$E,0))</f>
        <v>#N/A</v>
      </c>
    </row>
    <row r="448" spans="1:17" ht="20.25">
      <c r="A448" s="193"/>
      <c r="B448" s="213"/>
      <c r="C448" s="213"/>
      <c r="D448" s="213" t="str">
        <f ca="1">IF(ISERROR($Q448),"",OFFSET(K!$D$1,$Q448-1,0))</f>
        <v/>
      </c>
      <c r="E448" s="213" t="str">
        <f ca="1">IF(ISERROR($Q448),"",OFFSET(K!$C$1,$Q448-1,0))</f>
        <v/>
      </c>
      <c r="F448" s="213" t="str">
        <f t="shared" ca="1" si="6"/>
        <v/>
      </c>
      <c r="G448" s="198"/>
      <c r="H448" s="207"/>
      <c r="I448" s="207"/>
      <c r="J448" s="207"/>
      <c r="K448" s="207"/>
      <c r="L448" s="207"/>
      <c r="M448" s="207"/>
      <c r="N448" s="207"/>
      <c r="O448" s="199"/>
      <c r="P448" s="208"/>
      <c r="Q448" s="209" t="e">
        <f>IF(OR(C448="",C448=R$4,C448=S$4),NA(),MATCH($B448&amp;$C448,K!$E:$E,0))</f>
        <v>#N/A</v>
      </c>
    </row>
    <row r="449" spans="1:17" ht="20.25">
      <c r="A449" s="193"/>
      <c r="B449" s="213"/>
      <c r="C449" s="213"/>
      <c r="D449" s="213" t="str">
        <f ca="1">IF(ISERROR($Q449),"",OFFSET(K!$D$1,$Q449-1,0))</f>
        <v/>
      </c>
      <c r="E449" s="213" t="str">
        <f ca="1">IF(ISERROR($Q449),"",OFFSET(K!$C$1,$Q449-1,0))</f>
        <v/>
      </c>
      <c r="F449" s="213" t="str">
        <f t="shared" ca="1" si="6"/>
        <v/>
      </c>
      <c r="G449" s="198"/>
      <c r="H449" s="207"/>
      <c r="I449" s="207"/>
      <c r="J449" s="207"/>
      <c r="K449" s="207"/>
      <c r="L449" s="207"/>
      <c r="M449" s="207"/>
      <c r="N449" s="207"/>
      <c r="O449" s="199"/>
      <c r="P449" s="208"/>
      <c r="Q449" s="209" t="e">
        <f>IF(OR(C449="",C449=R$4,C449=S$4),NA(),MATCH($B449&amp;$C449,K!$E:$E,0))</f>
        <v>#N/A</v>
      </c>
    </row>
    <row r="450" spans="1:17" ht="20.25">
      <c r="A450" s="193"/>
      <c r="B450" s="213"/>
      <c r="C450" s="213"/>
      <c r="D450" s="213" t="str">
        <f ca="1">IF(ISERROR($Q450),"",OFFSET(K!$D$1,$Q450-1,0))</f>
        <v/>
      </c>
      <c r="E450" s="213" t="str">
        <f ca="1">IF(ISERROR($Q450),"",OFFSET(K!$C$1,$Q450-1,0))</f>
        <v/>
      </c>
      <c r="F450" s="213" t="str">
        <f t="shared" ca="1" si="6"/>
        <v/>
      </c>
      <c r="G450" s="198"/>
      <c r="H450" s="207"/>
      <c r="I450" s="207"/>
      <c r="J450" s="207"/>
      <c r="K450" s="207"/>
      <c r="L450" s="207"/>
      <c r="M450" s="207"/>
      <c r="N450" s="207"/>
      <c r="O450" s="199"/>
      <c r="P450" s="208"/>
      <c r="Q450" s="209" t="e">
        <f>IF(OR(C450="",C450=R$4,C450=S$4),NA(),MATCH($B450&amp;$C450,K!$E:$E,0))</f>
        <v>#N/A</v>
      </c>
    </row>
    <row r="451" spans="1:17" ht="20.25">
      <c r="A451" s="193"/>
      <c r="B451" s="213"/>
      <c r="C451" s="213"/>
      <c r="D451" s="213" t="str">
        <f ca="1">IF(ISERROR($Q451),"",OFFSET(K!$D$1,$Q451-1,0))</f>
        <v/>
      </c>
      <c r="E451" s="213" t="str">
        <f ca="1">IF(ISERROR($Q451),"",OFFSET(K!$C$1,$Q451-1,0))</f>
        <v/>
      </c>
      <c r="F451" s="213" t="str">
        <f t="shared" ca="1" si="6"/>
        <v/>
      </c>
      <c r="G451" s="198"/>
      <c r="H451" s="207"/>
      <c r="I451" s="207"/>
      <c r="J451" s="207"/>
      <c r="K451" s="207"/>
      <c r="L451" s="207"/>
      <c r="M451" s="207"/>
      <c r="N451" s="207"/>
      <c r="O451" s="199"/>
      <c r="P451" s="208"/>
      <c r="Q451" s="209" t="e">
        <f>IF(OR(C451="",C451=R$4,C451=S$4),NA(),MATCH($B451&amp;$C451,K!$E:$E,0))</f>
        <v>#N/A</v>
      </c>
    </row>
    <row r="452" spans="1:17" ht="20.25">
      <c r="A452" s="193"/>
      <c r="B452" s="213"/>
      <c r="C452" s="213"/>
      <c r="D452" s="213" t="str">
        <f ca="1">IF(ISERROR($Q452),"",OFFSET(K!$D$1,$Q452-1,0))</f>
        <v/>
      </c>
      <c r="E452" s="213" t="str">
        <f ca="1">IF(ISERROR($Q452),"",OFFSET(K!$C$1,$Q452-1,0))</f>
        <v/>
      </c>
      <c r="F452" s="213" t="str">
        <f t="shared" ca="1" si="6"/>
        <v/>
      </c>
      <c r="G452" s="198"/>
      <c r="H452" s="207"/>
      <c r="I452" s="207"/>
      <c r="J452" s="207"/>
      <c r="K452" s="207"/>
      <c r="L452" s="207"/>
      <c r="M452" s="207"/>
      <c r="N452" s="207"/>
      <c r="O452" s="199"/>
      <c r="P452" s="208"/>
      <c r="Q452" s="209" t="e">
        <f>IF(OR(C452="",C452=R$4,C452=S$4),NA(),MATCH($B452&amp;$C452,K!$E:$E,0))</f>
        <v>#N/A</v>
      </c>
    </row>
    <row r="453" spans="1:17" ht="20.25">
      <c r="A453" s="193"/>
      <c r="B453" s="213"/>
      <c r="C453" s="213"/>
      <c r="D453" s="213" t="str">
        <f ca="1">IF(ISERROR($Q453),"",OFFSET(K!$D$1,$Q453-1,0))</f>
        <v/>
      </c>
      <c r="E453" s="213" t="str">
        <f ca="1">IF(ISERROR($Q453),"",OFFSET(K!$C$1,$Q453-1,0))</f>
        <v/>
      </c>
      <c r="F453" s="213" t="str">
        <f t="shared" ref="F453:F516" ca="1" si="7">IF(ISERROR($Q453),"",OFFSET(S_E1,MATCH(B453&amp;D453,S_M,0)-1,0))</f>
        <v/>
      </c>
      <c r="G453" s="198"/>
      <c r="H453" s="207"/>
      <c r="I453" s="207"/>
      <c r="J453" s="207"/>
      <c r="K453" s="207"/>
      <c r="L453" s="207"/>
      <c r="M453" s="207"/>
      <c r="N453" s="207"/>
      <c r="O453" s="199"/>
      <c r="P453" s="208"/>
      <c r="Q453" s="209" t="e">
        <f>IF(OR(C453="",C453=R$4,C453=S$4),NA(),MATCH($B453&amp;$C453,K!$E:$E,0))</f>
        <v>#N/A</v>
      </c>
    </row>
    <row r="454" spans="1:17" ht="20.25">
      <c r="A454" s="193"/>
      <c r="B454" s="213"/>
      <c r="C454" s="213"/>
      <c r="D454" s="213" t="str">
        <f ca="1">IF(ISERROR($Q454),"",OFFSET(K!$D$1,$Q454-1,0))</f>
        <v/>
      </c>
      <c r="E454" s="213" t="str">
        <f ca="1">IF(ISERROR($Q454),"",OFFSET(K!$C$1,$Q454-1,0))</f>
        <v/>
      </c>
      <c r="F454" s="213" t="str">
        <f t="shared" ca="1" si="7"/>
        <v/>
      </c>
      <c r="G454" s="198"/>
      <c r="H454" s="207"/>
      <c r="I454" s="207"/>
      <c r="J454" s="207"/>
      <c r="K454" s="207"/>
      <c r="L454" s="207"/>
      <c r="M454" s="207"/>
      <c r="N454" s="207"/>
      <c r="O454" s="199"/>
      <c r="P454" s="208"/>
      <c r="Q454" s="209" t="e">
        <f>IF(OR(C454="",C454=R$4,C454=S$4),NA(),MATCH($B454&amp;$C454,K!$E:$E,0))</f>
        <v>#N/A</v>
      </c>
    </row>
    <row r="455" spans="1:17" ht="20.25">
      <c r="A455" s="193"/>
      <c r="B455" s="213"/>
      <c r="C455" s="213"/>
      <c r="D455" s="213" t="str">
        <f ca="1">IF(ISERROR($Q455),"",OFFSET(K!$D$1,$Q455-1,0))</f>
        <v/>
      </c>
      <c r="E455" s="213" t="str">
        <f ca="1">IF(ISERROR($Q455),"",OFFSET(K!$C$1,$Q455-1,0))</f>
        <v/>
      </c>
      <c r="F455" s="213" t="str">
        <f t="shared" ca="1" si="7"/>
        <v/>
      </c>
      <c r="G455" s="198"/>
      <c r="H455" s="207"/>
      <c r="I455" s="207"/>
      <c r="J455" s="207"/>
      <c r="K455" s="207"/>
      <c r="L455" s="207"/>
      <c r="M455" s="207"/>
      <c r="N455" s="207"/>
      <c r="O455" s="199"/>
      <c r="P455" s="208"/>
      <c r="Q455" s="209" t="e">
        <f>IF(OR(C455="",C455=R$4,C455=S$4),NA(),MATCH($B455&amp;$C455,K!$E:$E,0))</f>
        <v>#N/A</v>
      </c>
    </row>
    <row r="456" spans="1:17" ht="20.25">
      <c r="A456" s="193"/>
      <c r="B456" s="213"/>
      <c r="C456" s="213"/>
      <c r="D456" s="213" t="str">
        <f ca="1">IF(ISERROR($Q456),"",OFFSET(K!$D$1,$Q456-1,0))</f>
        <v/>
      </c>
      <c r="E456" s="213" t="str">
        <f ca="1">IF(ISERROR($Q456),"",OFFSET(K!$C$1,$Q456-1,0))</f>
        <v/>
      </c>
      <c r="F456" s="213" t="str">
        <f t="shared" ca="1" si="7"/>
        <v/>
      </c>
      <c r="G456" s="198"/>
      <c r="H456" s="207"/>
      <c r="I456" s="207"/>
      <c r="J456" s="207"/>
      <c r="K456" s="207"/>
      <c r="L456" s="207"/>
      <c r="M456" s="207"/>
      <c r="N456" s="207"/>
      <c r="O456" s="199"/>
      <c r="P456" s="208"/>
      <c r="Q456" s="209" t="e">
        <f>IF(OR(C456="",C456=R$4,C456=S$4),NA(),MATCH($B456&amp;$C456,K!$E:$E,0))</f>
        <v>#N/A</v>
      </c>
    </row>
    <row r="457" spans="1:17" ht="20.25">
      <c r="A457" s="193"/>
      <c r="B457" s="213"/>
      <c r="C457" s="213"/>
      <c r="D457" s="213" t="str">
        <f ca="1">IF(ISERROR($Q457),"",OFFSET(K!$D$1,$Q457-1,0))</f>
        <v/>
      </c>
      <c r="E457" s="213" t="str">
        <f ca="1">IF(ISERROR($Q457),"",OFFSET(K!$C$1,$Q457-1,0))</f>
        <v/>
      </c>
      <c r="F457" s="213" t="str">
        <f t="shared" ca="1" si="7"/>
        <v/>
      </c>
      <c r="G457" s="198"/>
      <c r="H457" s="207"/>
      <c r="I457" s="207"/>
      <c r="J457" s="207"/>
      <c r="K457" s="207"/>
      <c r="L457" s="207"/>
      <c r="M457" s="207"/>
      <c r="N457" s="207"/>
      <c r="O457" s="199"/>
      <c r="P457" s="208"/>
      <c r="Q457" s="209" t="e">
        <f>IF(OR(C457="",C457=R$4,C457=S$4),NA(),MATCH($B457&amp;$C457,K!$E:$E,0))</f>
        <v>#N/A</v>
      </c>
    </row>
    <row r="458" spans="1:17" ht="20.25">
      <c r="A458" s="193"/>
      <c r="B458" s="213"/>
      <c r="C458" s="213"/>
      <c r="D458" s="213" t="str">
        <f ca="1">IF(ISERROR($Q458),"",OFFSET(K!$D$1,$Q458-1,0))</f>
        <v/>
      </c>
      <c r="E458" s="213" t="str">
        <f ca="1">IF(ISERROR($Q458),"",OFFSET(K!$C$1,$Q458-1,0))</f>
        <v/>
      </c>
      <c r="F458" s="213" t="str">
        <f t="shared" ca="1" si="7"/>
        <v/>
      </c>
      <c r="G458" s="198"/>
      <c r="H458" s="207"/>
      <c r="I458" s="207"/>
      <c r="J458" s="207"/>
      <c r="K458" s="207"/>
      <c r="L458" s="207"/>
      <c r="M458" s="207"/>
      <c r="N458" s="207"/>
      <c r="O458" s="199"/>
      <c r="P458" s="208"/>
      <c r="Q458" s="209" t="e">
        <f>IF(OR(C458="",C458=R$4,C458=S$4),NA(),MATCH($B458&amp;$C458,K!$E:$E,0))</f>
        <v>#N/A</v>
      </c>
    </row>
    <row r="459" spans="1:17" ht="20.25">
      <c r="A459" s="193"/>
      <c r="B459" s="213"/>
      <c r="C459" s="213"/>
      <c r="D459" s="213" t="str">
        <f ca="1">IF(ISERROR($Q459),"",OFFSET(K!$D$1,$Q459-1,0))</f>
        <v/>
      </c>
      <c r="E459" s="213" t="str">
        <f ca="1">IF(ISERROR($Q459),"",OFFSET(K!$C$1,$Q459-1,0))</f>
        <v/>
      </c>
      <c r="F459" s="213" t="str">
        <f t="shared" ca="1" si="7"/>
        <v/>
      </c>
      <c r="G459" s="198"/>
      <c r="H459" s="207"/>
      <c r="I459" s="207"/>
      <c r="J459" s="207"/>
      <c r="K459" s="207"/>
      <c r="L459" s="207"/>
      <c r="M459" s="207"/>
      <c r="N459" s="207"/>
      <c r="O459" s="199"/>
      <c r="P459" s="208"/>
      <c r="Q459" s="209" t="e">
        <f>IF(OR(C459="",C459=R$4,C459=S$4),NA(),MATCH($B459&amp;$C459,K!$E:$E,0))</f>
        <v>#N/A</v>
      </c>
    </row>
    <row r="460" spans="1:17" ht="20.25">
      <c r="A460" s="193"/>
      <c r="B460" s="213"/>
      <c r="C460" s="213"/>
      <c r="D460" s="213" t="str">
        <f ca="1">IF(ISERROR($Q460),"",OFFSET(K!$D$1,$Q460-1,0))</f>
        <v/>
      </c>
      <c r="E460" s="213" t="str">
        <f ca="1">IF(ISERROR($Q460),"",OFFSET(K!$C$1,$Q460-1,0))</f>
        <v/>
      </c>
      <c r="F460" s="213" t="str">
        <f t="shared" ca="1" si="7"/>
        <v/>
      </c>
      <c r="G460" s="198"/>
      <c r="H460" s="207"/>
      <c r="I460" s="207"/>
      <c r="J460" s="207"/>
      <c r="K460" s="207"/>
      <c r="L460" s="207"/>
      <c r="M460" s="207"/>
      <c r="N460" s="207"/>
      <c r="O460" s="199"/>
      <c r="P460" s="208"/>
      <c r="Q460" s="209" t="e">
        <f>IF(OR(C460="",C460=R$4,C460=S$4),NA(),MATCH($B460&amp;$C460,K!$E:$E,0))</f>
        <v>#N/A</v>
      </c>
    </row>
    <row r="461" spans="1:17" ht="20.25">
      <c r="A461" s="193"/>
      <c r="B461" s="213"/>
      <c r="C461" s="213"/>
      <c r="D461" s="213" t="str">
        <f ca="1">IF(ISERROR($Q461),"",OFFSET(K!$D$1,$Q461-1,0))</f>
        <v/>
      </c>
      <c r="E461" s="213" t="str">
        <f ca="1">IF(ISERROR($Q461),"",OFFSET(K!$C$1,$Q461-1,0))</f>
        <v/>
      </c>
      <c r="F461" s="213" t="str">
        <f t="shared" ca="1" si="7"/>
        <v/>
      </c>
      <c r="G461" s="198"/>
      <c r="H461" s="207"/>
      <c r="I461" s="207"/>
      <c r="J461" s="207"/>
      <c r="K461" s="207"/>
      <c r="L461" s="207"/>
      <c r="M461" s="207"/>
      <c r="N461" s="207"/>
      <c r="O461" s="199"/>
      <c r="P461" s="208"/>
      <c r="Q461" s="209" t="e">
        <f>IF(OR(C461="",C461=R$4,C461=S$4),NA(),MATCH($B461&amp;$C461,K!$E:$E,0))</f>
        <v>#N/A</v>
      </c>
    </row>
    <row r="462" spans="1:17" ht="20.25">
      <c r="A462" s="193"/>
      <c r="B462" s="213"/>
      <c r="C462" s="213"/>
      <c r="D462" s="213" t="str">
        <f ca="1">IF(ISERROR($Q462),"",OFFSET(K!$D$1,$Q462-1,0))</f>
        <v/>
      </c>
      <c r="E462" s="213" t="str">
        <f ca="1">IF(ISERROR($Q462),"",OFFSET(K!$C$1,$Q462-1,0))</f>
        <v/>
      </c>
      <c r="F462" s="213" t="str">
        <f t="shared" ca="1" si="7"/>
        <v/>
      </c>
      <c r="G462" s="198"/>
      <c r="H462" s="207"/>
      <c r="I462" s="207"/>
      <c r="J462" s="207"/>
      <c r="K462" s="207"/>
      <c r="L462" s="207"/>
      <c r="M462" s="207"/>
      <c r="N462" s="207"/>
      <c r="O462" s="199"/>
      <c r="P462" s="208"/>
      <c r="Q462" s="209" t="e">
        <f>IF(OR(C462="",C462=R$4,C462=S$4),NA(),MATCH($B462&amp;$C462,K!$E:$E,0))</f>
        <v>#N/A</v>
      </c>
    </row>
    <row r="463" spans="1:17" ht="20.25">
      <c r="A463" s="193"/>
      <c r="B463" s="213"/>
      <c r="C463" s="213"/>
      <c r="D463" s="213" t="str">
        <f ca="1">IF(ISERROR($Q463),"",OFFSET(K!$D$1,$Q463-1,0))</f>
        <v/>
      </c>
      <c r="E463" s="213" t="str">
        <f ca="1">IF(ISERROR($Q463),"",OFFSET(K!$C$1,$Q463-1,0))</f>
        <v/>
      </c>
      <c r="F463" s="213" t="str">
        <f t="shared" ca="1" si="7"/>
        <v/>
      </c>
      <c r="G463" s="198"/>
      <c r="H463" s="207"/>
      <c r="I463" s="207"/>
      <c r="J463" s="207"/>
      <c r="K463" s="207"/>
      <c r="L463" s="207"/>
      <c r="M463" s="207"/>
      <c r="N463" s="207"/>
      <c r="O463" s="199"/>
      <c r="P463" s="208"/>
      <c r="Q463" s="209" t="e">
        <f>IF(OR(C463="",C463=R$4,C463=S$4),NA(),MATCH($B463&amp;$C463,K!$E:$E,0))</f>
        <v>#N/A</v>
      </c>
    </row>
    <row r="464" spans="1:17" ht="20.25">
      <c r="A464" s="193"/>
      <c r="B464" s="213"/>
      <c r="C464" s="213"/>
      <c r="D464" s="213" t="str">
        <f ca="1">IF(ISERROR($Q464),"",OFFSET(K!$D$1,$Q464-1,0))</f>
        <v/>
      </c>
      <c r="E464" s="213" t="str">
        <f ca="1">IF(ISERROR($Q464),"",OFFSET(K!$C$1,$Q464-1,0))</f>
        <v/>
      </c>
      <c r="F464" s="213" t="str">
        <f t="shared" ca="1" si="7"/>
        <v/>
      </c>
      <c r="G464" s="198"/>
      <c r="H464" s="207"/>
      <c r="I464" s="207"/>
      <c r="J464" s="207"/>
      <c r="K464" s="207"/>
      <c r="L464" s="207"/>
      <c r="M464" s="207"/>
      <c r="N464" s="207"/>
      <c r="O464" s="199"/>
      <c r="P464" s="208"/>
      <c r="Q464" s="209" t="e">
        <f>IF(OR(C464="",C464=R$4,C464=S$4),NA(),MATCH($B464&amp;$C464,K!$E:$E,0))</f>
        <v>#N/A</v>
      </c>
    </row>
    <row r="465" spans="1:17" ht="20.25">
      <c r="A465" s="193"/>
      <c r="B465" s="213"/>
      <c r="C465" s="213"/>
      <c r="D465" s="213" t="str">
        <f ca="1">IF(ISERROR($Q465),"",OFFSET(K!$D$1,$Q465-1,0))</f>
        <v/>
      </c>
      <c r="E465" s="213" t="str">
        <f ca="1">IF(ISERROR($Q465),"",OFFSET(K!$C$1,$Q465-1,0))</f>
        <v/>
      </c>
      <c r="F465" s="213" t="str">
        <f t="shared" ca="1" si="7"/>
        <v/>
      </c>
      <c r="G465" s="198"/>
      <c r="H465" s="207"/>
      <c r="I465" s="207"/>
      <c r="J465" s="207"/>
      <c r="K465" s="207"/>
      <c r="L465" s="207"/>
      <c r="M465" s="207"/>
      <c r="N465" s="207"/>
      <c r="O465" s="199"/>
      <c r="P465" s="208"/>
      <c r="Q465" s="209" t="e">
        <f>IF(OR(C465="",C465=R$4,C465=S$4),NA(),MATCH($B465&amp;$C465,K!$E:$E,0))</f>
        <v>#N/A</v>
      </c>
    </row>
    <row r="466" spans="1:17" ht="20.25">
      <c r="A466" s="193"/>
      <c r="B466" s="213"/>
      <c r="C466" s="213"/>
      <c r="D466" s="213" t="str">
        <f ca="1">IF(ISERROR($Q466),"",OFFSET(K!$D$1,$Q466-1,0))</f>
        <v/>
      </c>
      <c r="E466" s="213" t="str">
        <f ca="1">IF(ISERROR($Q466),"",OFFSET(K!$C$1,$Q466-1,0))</f>
        <v/>
      </c>
      <c r="F466" s="213" t="str">
        <f t="shared" ca="1" si="7"/>
        <v/>
      </c>
      <c r="G466" s="198"/>
      <c r="H466" s="207"/>
      <c r="I466" s="207"/>
      <c r="J466" s="207"/>
      <c r="K466" s="207"/>
      <c r="L466" s="207"/>
      <c r="M466" s="207"/>
      <c r="N466" s="207"/>
      <c r="O466" s="199"/>
      <c r="P466" s="208"/>
      <c r="Q466" s="209" t="e">
        <f>IF(OR(C466="",C466=R$4,C466=S$4),NA(),MATCH($B466&amp;$C466,K!$E:$E,0))</f>
        <v>#N/A</v>
      </c>
    </row>
    <row r="467" spans="1:17" ht="20.25">
      <c r="A467" s="193"/>
      <c r="B467" s="213"/>
      <c r="C467" s="213"/>
      <c r="D467" s="213" t="str">
        <f ca="1">IF(ISERROR($Q467),"",OFFSET(K!$D$1,$Q467-1,0))</f>
        <v/>
      </c>
      <c r="E467" s="213" t="str">
        <f ca="1">IF(ISERROR($Q467),"",OFFSET(K!$C$1,$Q467-1,0))</f>
        <v/>
      </c>
      <c r="F467" s="213" t="str">
        <f t="shared" ca="1" si="7"/>
        <v/>
      </c>
      <c r="G467" s="198"/>
      <c r="H467" s="207"/>
      <c r="I467" s="207"/>
      <c r="J467" s="207"/>
      <c r="K467" s="207"/>
      <c r="L467" s="207"/>
      <c r="M467" s="207"/>
      <c r="N467" s="207"/>
      <c r="O467" s="199"/>
      <c r="P467" s="208"/>
      <c r="Q467" s="209" t="e">
        <f>IF(OR(C467="",C467=R$4,C467=S$4),NA(),MATCH($B467&amp;$C467,K!$E:$E,0))</f>
        <v>#N/A</v>
      </c>
    </row>
    <row r="468" spans="1:17" ht="20.25">
      <c r="A468" s="193"/>
      <c r="B468" s="213"/>
      <c r="C468" s="213"/>
      <c r="D468" s="213" t="str">
        <f ca="1">IF(ISERROR($Q468),"",OFFSET(K!$D$1,$Q468-1,0))</f>
        <v/>
      </c>
      <c r="E468" s="213" t="str">
        <f ca="1">IF(ISERROR($Q468),"",OFFSET(K!$C$1,$Q468-1,0))</f>
        <v/>
      </c>
      <c r="F468" s="213" t="str">
        <f t="shared" ca="1" si="7"/>
        <v/>
      </c>
      <c r="G468" s="198"/>
      <c r="H468" s="207"/>
      <c r="I468" s="207"/>
      <c r="J468" s="207"/>
      <c r="K468" s="207"/>
      <c r="L468" s="207"/>
      <c r="M468" s="207"/>
      <c r="N468" s="207"/>
      <c r="O468" s="199"/>
      <c r="P468" s="208"/>
      <c r="Q468" s="209" t="e">
        <f>IF(OR(C468="",C468=R$4,C468=S$4),NA(),MATCH($B468&amp;$C468,K!$E:$E,0))</f>
        <v>#N/A</v>
      </c>
    </row>
    <row r="469" spans="1:17" ht="20.25">
      <c r="A469" s="193"/>
      <c r="B469" s="213"/>
      <c r="C469" s="213"/>
      <c r="D469" s="213" t="str">
        <f ca="1">IF(ISERROR($Q469),"",OFFSET(K!$D$1,$Q469-1,0))</f>
        <v/>
      </c>
      <c r="E469" s="213" t="str">
        <f ca="1">IF(ISERROR($Q469),"",OFFSET(K!$C$1,$Q469-1,0))</f>
        <v/>
      </c>
      <c r="F469" s="213" t="str">
        <f t="shared" ca="1" si="7"/>
        <v/>
      </c>
      <c r="G469" s="198"/>
      <c r="H469" s="207"/>
      <c r="I469" s="207"/>
      <c r="J469" s="207"/>
      <c r="K469" s="207"/>
      <c r="L469" s="207"/>
      <c r="M469" s="207"/>
      <c r="N469" s="207"/>
      <c r="O469" s="199"/>
      <c r="P469" s="208"/>
      <c r="Q469" s="209" t="e">
        <f>IF(OR(C469="",C469=R$4,C469=S$4),NA(),MATCH($B469&amp;$C469,K!$E:$E,0))</f>
        <v>#N/A</v>
      </c>
    </row>
    <row r="470" spans="1:17" ht="20.25">
      <c r="A470" s="193"/>
      <c r="B470" s="213"/>
      <c r="C470" s="213"/>
      <c r="D470" s="213" t="str">
        <f ca="1">IF(ISERROR($Q470),"",OFFSET(K!$D$1,$Q470-1,0))</f>
        <v/>
      </c>
      <c r="E470" s="213" t="str">
        <f ca="1">IF(ISERROR($Q470),"",OFFSET(K!$C$1,$Q470-1,0))</f>
        <v/>
      </c>
      <c r="F470" s="213" t="str">
        <f t="shared" ca="1" si="7"/>
        <v/>
      </c>
      <c r="G470" s="198"/>
      <c r="H470" s="207"/>
      <c r="I470" s="207"/>
      <c r="J470" s="207"/>
      <c r="K470" s="207"/>
      <c r="L470" s="207"/>
      <c r="M470" s="207"/>
      <c r="N470" s="207"/>
      <c r="O470" s="199"/>
      <c r="P470" s="208"/>
      <c r="Q470" s="209" t="e">
        <f>IF(OR(C470="",C470=R$4,C470=S$4),NA(),MATCH($B470&amp;$C470,K!$E:$E,0))</f>
        <v>#N/A</v>
      </c>
    </row>
    <row r="471" spans="1:17" ht="20.25">
      <c r="A471" s="193"/>
      <c r="B471" s="213"/>
      <c r="C471" s="213"/>
      <c r="D471" s="213" t="str">
        <f ca="1">IF(ISERROR($Q471),"",OFFSET(K!$D$1,$Q471-1,0))</f>
        <v/>
      </c>
      <c r="E471" s="213" t="str">
        <f ca="1">IF(ISERROR($Q471),"",OFFSET(K!$C$1,$Q471-1,0))</f>
        <v/>
      </c>
      <c r="F471" s="213" t="str">
        <f t="shared" ca="1" si="7"/>
        <v/>
      </c>
      <c r="G471" s="198"/>
      <c r="H471" s="207"/>
      <c r="I471" s="207"/>
      <c r="J471" s="207"/>
      <c r="K471" s="207"/>
      <c r="L471" s="207"/>
      <c r="M471" s="207"/>
      <c r="N471" s="207"/>
      <c r="O471" s="199"/>
      <c r="P471" s="208"/>
      <c r="Q471" s="209" t="e">
        <f>IF(OR(C471="",C471=R$4,C471=S$4),NA(),MATCH($B471&amp;$C471,K!$E:$E,0))</f>
        <v>#N/A</v>
      </c>
    </row>
    <row r="472" spans="1:17" ht="20.25">
      <c r="A472" s="193"/>
      <c r="B472" s="213"/>
      <c r="C472" s="213"/>
      <c r="D472" s="213" t="str">
        <f ca="1">IF(ISERROR($Q472),"",OFFSET(K!$D$1,$Q472-1,0))</f>
        <v/>
      </c>
      <c r="E472" s="213" t="str">
        <f ca="1">IF(ISERROR($Q472),"",OFFSET(K!$C$1,$Q472-1,0))</f>
        <v/>
      </c>
      <c r="F472" s="213" t="str">
        <f t="shared" ca="1" si="7"/>
        <v/>
      </c>
      <c r="G472" s="198"/>
      <c r="H472" s="207"/>
      <c r="I472" s="207"/>
      <c r="J472" s="207"/>
      <c r="K472" s="207"/>
      <c r="L472" s="207"/>
      <c r="M472" s="207"/>
      <c r="N472" s="207"/>
      <c r="O472" s="199"/>
      <c r="P472" s="208"/>
      <c r="Q472" s="209" t="e">
        <f>IF(OR(C472="",C472=R$4,C472=S$4),NA(),MATCH($B472&amp;$C472,K!$E:$E,0))</f>
        <v>#N/A</v>
      </c>
    </row>
    <row r="473" spans="1:17" ht="20.25">
      <c r="A473" s="193"/>
      <c r="B473" s="213"/>
      <c r="C473" s="213"/>
      <c r="D473" s="213" t="str">
        <f ca="1">IF(ISERROR($Q473),"",OFFSET(K!$D$1,$Q473-1,0))</f>
        <v/>
      </c>
      <c r="E473" s="213" t="str">
        <f ca="1">IF(ISERROR($Q473),"",OFFSET(K!$C$1,$Q473-1,0))</f>
        <v/>
      </c>
      <c r="F473" s="213" t="str">
        <f t="shared" ca="1" si="7"/>
        <v/>
      </c>
      <c r="G473" s="198"/>
      <c r="H473" s="207"/>
      <c r="I473" s="207"/>
      <c r="J473" s="207"/>
      <c r="K473" s="207"/>
      <c r="L473" s="207"/>
      <c r="M473" s="207"/>
      <c r="N473" s="207"/>
      <c r="O473" s="199"/>
      <c r="P473" s="208"/>
      <c r="Q473" s="209" t="e">
        <f>IF(OR(C473="",C473=R$4,C473=S$4),NA(),MATCH($B473&amp;$C473,K!$E:$E,0))</f>
        <v>#N/A</v>
      </c>
    </row>
    <row r="474" spans="1:17" ht="20.25">
      <c r="A474" s="193"/>
      <c r="B474" s="213"/>
      <c r="C474" s="213"/>
      <c r="D474" s="213" t="str">
        <f ca="1">IF(ISERROR($Q474),"",OFFSET(K!$D$1,$Q474-1,0))</f>
        <v/>
      </c>
      <c r="E474" s="213" t="str">
        <f ca="1">IF(ISERROR($Q474),"",OFFSET(K!$C$1,$Q474-1,0))</f>
        <v/>
      </c>
      <c r="F474" s="213" t="str">
        <f t="shared" ca="1" si="7"/>
        <v/>
      </c>
      <c r="G474" s="198"/>
      <c r="H474" s="207"/>
      <c r="I474" s="207"/>
      <c r="J474" s="207"/>
      <c r="K474" s="207"/>
      <c r="L474" s="207"/>
      <c r="M474" s="207"/>
      <c r="N474" s="207"/>
      <c r="O474" s="199"/>
      <c r="P474" s="208"/>
      <c r="Q474" s="209" t="e">
        <f>IF(OR(C474="",C474=R$4,C474=S$4),NA(),MATCH($B474&amp;$C474,K!$E:$E,0))</f>
        <v>#N/A</v>
      </c>
    </row>
    <row r="475" spans="1:17" ht="20.25">
      <c r="A475" s="193"/>
      <c r="B475" s="213"/>
      <c r="C475" s="213"/>
      <c r="D475" s="213" t="str">
        <f ca="1">IF(ISERROR($Q475),"",OFFSET(K!$D$1,$Q475-1,0))</f>
        <v/>
      </c>
      <c r="E475" s="213" t="str">
        <f ca="1">IF(ISERROR($Q475),"",OFFSET(K!$C$1,$Q475-1,0))</f>
        <v/>
      </c>
      <c r="F475" s="213" t="str">
        <f t="shared" ca="1" si="7"/>
        <v/>
      </c>
      <c r="G475" s="198"/>
      <c r="H475" s="207"/>
      <c r="I475" s="207"/>
      <c r="J475" s="207"/>
      <c r="K475" s="207"/>
      <c r="L475" s="207"/>
      <c r="M475" s="207"/>
      <c r="N475" s="207"/>
      <c r="O475" s="199"/>
      <c r="P475" s="208"/>
      <c r="Q475" s="209" t="e">
        <f>IF(OR(C475="",C475=R$4,C475=S$4),NA(),MATCH($B475&amp;$C475,K!$E:$E,0))</f>
        <v>#N/A</v>
      </c>
    </row>
    <row r="476" spans="1:17" ht="20.25">
      <c r="A476" s="193"/>
      <c r="B476" s="213"/>
      <c r="C476" s="213"/>
      <c r="D476" s="213" t="str">
        <f ca="1">IF(ISERROR($Q476),"",OFFSET(K!$D$1,$Q476-1,0))</f>
        <v/>
      </c>
      <c r="E476" s="213" t="str">
        <f ca="1">IF(ISERROR($Q476),"",OFFSET(K!$C$1,$Q476-1,0))</f>
        <v/>
      </c>
      <c r="F476" s="213" t="str">
        <f t="shared" ca="1" si="7"/>
        <v/>
      </c>
      <c r="G476" s="198"/>
      <c r="H476" s="207"/>
      <c r="I476" s="207"/>
      <c r="J476" s="207"/>
      <c r="K476" s="207"/>
      <c r="L476" s="207"/>
      <c r="M476" s="207"/>
      <c r="N476" s="207"/>
      <c r="O476" s="199"/>
      <c r="P476" s="208"/>
      <c r="Q476" s="209" t="e">
        <f>IF(OR(C476="",C476=R$4,C476=S$4),NA(),MATCH($B476&amp;$C476,K!$E:$E,0))</f>
        <v>#N/A</v>
      </c>
    </row>
    <row r="477" spans="1:17" ht="20.25">
      <c r="A477" s="193"/>
      <c r="B477" s="213"/>
      <c r="C477" s="213"/>
      <c r="D477" s="213" t="str">
        <f ca="1">IF(ISERROR($Q477),"",OFFSET(K!$D$1,$Q477-1,0))</f>
        <v/>
      </c>
      <c r="E477" s="213" t="str">
        <f ca="1">IF(ISERROR($Q477),"",OFFSET(K!$C$1,$Q477-1,0))</f>
        <v/>
      </c>
      <c r="F477" s="213" t="str">
        <f t="shared" ca="1" si="7"/>
        <v/>
      </c>
      <c r="G477" s="198"/>
      <c r="H477" s="207"/>
      <c r="I477" s="207"/>
      <c r="J477" s="207"/>
      <c r="K477" s="207"/>
      <c r="L477" s="207"/>
      <c r="M477" s="207"/>
      <c r="N477" s="207"/>
      <c r="O477" s="199"/>
      <c r="P477" s="208"/>
      <c r="Q477" s="209" t="e">
        <f>IF(OR(C477="",C477=R$4,C477=S$4),NA(),MATCH($B477&amp;$C477,K!$E:$E,0))</f>
        <v>#N/A</v>
      </c>
    </row>
    <row r="478" spans="1:17" ht="20.25">
      <c r="A478" s="193"/>
      <c r="B478" s="213"/>
      <c r="C478" s="213"/>
      <c r="D478" s="213" t="str">
        <f ca="1">IF(ISERROR($Q478),"",OFFSET(K!$D$1,$Q478-1,0))</f>
        <v/>
      </c>
      <c r="E478" s="213" t="str">
        <f ca="1">IF(ISERROR($Q478),"",OFFSET(K!$C$1,$Q478-1,0))</f>
        <v/>
      </c>
      <c r="F478" s="213" t="str">
        <f t="shared" ca="1" si="7"/>
        <v/>
      </c>
      <c r="G478" s="198"/>
      <c r="H478" s="207"/>
      <c r="I478" s="207"/>
      <c r="J478" s="207"/>
      <c r="K478" s="207"/>
      <c r="L478" s="207"/>
      <c r="M478" s="207"/>
      <c r="N478" s="207"/>
      <c r="O478" s="199"/>
      <c r="P478" s="208"/>
      <c r="Q478" s="209" t="e">
        <f>IF(OR(C478="",C478=R$4,C478=S$4),NA(),MATCH($B478&amp;$C478,K!$E:$E,0))</f>
        <v>#N/A</v>
      </c>
    </row>
    <row r="479" spans="1:17" ht="20.25">
      <c r="A479" s="193"/>
      <c r="B479" s="213"/>
      <c r="C479" s="213"/>
      <c r="D479" s="213" t="str">
        <f ca="1">IF(ISERROR($Q479),"",OFFSET(K!$D$1,$Q479-1,0))</f>
        <v/>
      </c>
      <c r="E479" s="213" t="str">
        <f ca="1">IF(ISERROR($Q479),"",OFFSET(K!$C$1,$Q479-1,0))</f>
        <v/>
      </c>
      <c r="F479" s="213" t="str">
        <f t="shared" ca="1" si="7"/>
        <v/>
      </c>
      <c r="G479" s="198"/>
      <c r="H479" s="207"/>
      <c r="I479" s="207"/>
      <c r="J479" s="207"/>
      <c r="K479" s="207"/>
      <c r="L479" s="207"/>
      <c r="M479" s="207"/>
      <c r="N479" s="207"/>
      <c r="O479" s="199"/>
      <c r="P479" s="208"/>
      <c r="Q479" s="209" t="e">
        <f>IF(OR(C479="",C479=R$4,C479=S$4),NA(),MATCH($B479&amp;$C479,K!$E:$E,0))</f>
        <v>#N/A</v>
      </c>
    </row>
    <row r="480" spans="1:17" ht="20.25">
      <c r="A480" s="193"/>
      <c r="B480" s="213"/>
      <c r="C480" s="213"/>
      <c r="D480" s="213" t="str">
        <f ca="1">IF(ISERROR($Q480),"",OFFSET(K!$D$1,$Q480-1,0))</f>
        <v/>
      </c>
      <c r="E480" s="213" t="str">
        <f ca="1">IF(ISERROR($Q480),"",OFFSET(K!$C$1,$Q480-1,0))</f>
        <v/>
      </c>
      <c r="F480" s="213" t="str">
        <f t="shared" ca="1" si="7"/>
        <v/>
      </c>
      <c r="G480" s="198"/>
      <c r="H480" s="207"/>
      <c r="I480" s="207"/>
      <c r="J480" s="207"/>
      <c r="K480" s="207"/>
      <c r="L480" s="207"/>
      <c r="M480" s="207"/>
      <c r="N480" s="207"/>
      <c r="O480" s="199"/>
      <c r="P480" s="208"/>
      <c r="Q480" s="209" t="e">
        <f>IF(OR(C480="",C480=R$4,C480=S$4),NA(),MATCH($B480&amp;$C480,K!$E:$E,0))</f>
        <v>#N/A</v>
      </c>
    </row>
    <row r="481" spans="1:17" ht="20.25">
      <c r="A481" s="193"/>
      <c r="B481" s="213"/>
      <c r="C481" s="213"/>
      <c r="D481" s="213" t="str">
        <f ca="1">IF(ISERROR($Q481),"",OFFSET(K!$D$1,$Q481-1,0))</f>
        <v/>
      </c>
      <c r="E481" s="213" t="str">
        <f ca="1">IF(ISERROR($Q481),"",OFFSET(K!$C$1,$Q481-1,0))</f>
        <v/>
      </c>
      <c r="F481" s="213" t="str">
        <f t="shared" ca="1" si="7"/>
        <v/>
      </c>
      <c r="G481" s="198"/>
      <c r="H481" s="207"/>
      <c r="I481" s="207"/>
      <c r="J481" s="207"/>
      <c r="K481" s="207"/>
      <c r="L481" s="207"/>
      <c r="M481" s="207"/>
      <c r="N481" s="207"/>
      <c r="O481" s="199"/>
      <c r="P481" s="208"/>
      <c r="Q481" s="209" t="e">
        <f>IF(OR(C481="",C481=R$4,C481=S$4),NA(),MATCH($B481&amp;$C481,K!$E:$E,0))</f>
        <v>#N/A</v>
      </c>
    </row>
    <row r="482" spans="1:17" ht="20.25">
      <c r="A482" s="193"/>
      <c r="B482" s="213"/>
      <c r="C482" s="213"/>
      <c r="D482" s="213" t="str">
        <f ca="1">IF(ISERROR($Q482),"",OFFSET(K!$D$1,$Q482-1,0))</f>
        <v/>
      </c>
      <c r="E482" s="213" t="str">
        <f ca="1">IF(ISERROR($Q482),"",OFFSET(K!$C$1,$Q482-1,0))</f>
        <v/>
      </c>
      <c r="F482" s="213" t="str">
        <f t="shared" ca="1" si="7"/>
        <v/>
      </c>
      <c r="G482" s="198"/>
      <c r="H482" s="207"/>
      <c r="I482" s="207"/>
      <c r="J482" s="207"/>
      <c r="K482" s="207"/>
      <c r="L482" s="207"/>
      <c r="M482" s="207"/>
      <c r="N482" s="207"/>
      <c r="O482" s="199"/>
      <c r="P482" s="208"/>
      <c r="Q482" s="209" t="e">
        <f>IF(OR(C482="",C482=R$4,C482=S$4),NA(),MATCH($B482&amp;$C482,K!$E:$E,0))</f>
        <v>#N/A</v>
      </c>
    </row>
    <row r="483" spans="1:17" ht="20.25">
      <c r="A483" s="193"/>
      <c r="B483" s="213"/>
      <c r="C483" s="213"/>
      <c r="D483" s="213" t="str">
        <f ca="1">IF(ISERROR($Q483),"",OFFSET(K!$D$1,$Q483-1,0))</f>
        <v/>
      </c>
      <c r="E483" s="213" t="str">
        <f ca="1">IF(ISERROR($Q483),"",OFFSET(K!$C$1,$Q483-1,0))</f>
        <v/>
      </c>
      <c r="F483" s="213" t="str">
        <f t="shared" ca="1" si="7"/>
        <v/>
      </c>
      <c r="G483" s="198"/>
      <c r="H483" s="207"/>
      <c r="I483" s="207"/>
      <c r="J483" s="207"/>
      <c r="K483" s="207"/>
      <c r="L483" s="207"/>
      <c r="M483" s="207"/>
      <c r="N483" s="207"/>
      <c r="O483" s="199"/>
      <c r="P483" s="208"/>
      <c r="Q483" s="209" t="e">
        <f>IF(OR(C483="",C483=R$4,C483=S$4),NA(),MATCH($B483&amp;$C483,K!$E:$E,0))</f>
        <v>#N/A</v>
      </c>
    </row>
    <row r="484" spans="1:17" ht="20.25">
      <c r="A484" s="193"/>
      <c r="B484" s="213"/>
      <c r="C484" s="213"/>
      <c r="D484" s="213" t="str">
        <f ca="1">IF(ISERROR($Q484),"",OFFSET(K!$D$1,$Q484-1,0))</f>
        <v/>
      </c>
      <c r="E484" s="213" t="str">
        <f ca="1">IF(ISERROR($Q484),"",OFFSET(K!$C$1,$Q484-1,0))</f>
        <v/>
      </c>
      <c r="F484" s="213" t="str">
        <f t="shared" ca="1" si="7"/>
        <v/>
      </c>
      <c r="G484" s="198"/>
      <c r="H484" s="207"/>
      <c r="I484" s="207"/>
      <c r="J484" s="207"/>
      <c r="K484" s="207"/>
      <c r="L484" s="207"/>
      <c r="M484" s="207"/>
      <c r="N484" s="207"/>
      <c r="O484" s="199"/>
      <c r="P484" s="208"/>
      <c r="Q484" s="209" t="e">
        <f>IF(OR(C484="",C484=R$4,C484=S$4),NA(),MATCH($B484&amp;$C484,K!$E:$E,0))</f>
        <v>#N/A</v>
      </c>
    </row>
    <row r="485" spans="1:17" ht="20.25">
      <c r="A485" s="193"/>
      <c r="B485" s="213"/>
      <c r="C485" s="213"/>
      <c r="D485" s="213" t="str">
        <f ca="1">IF(ISERROR($Q485),"",OFFSET(K!$D$1,$Q485-1,0))</f>
        <v/>
      </c>
      <c r="E485" s="213" t="str">
        <f ca="1">IF(ISERROR($Q485),"",OFFSET(K!$C$1,$Q485-1,0))</f>
        <v/>
      </c>
      <c r="F485" s="213" t="str">
        <f t="shared" ca="1" si="7"/>
        <v/>
      </c>
      <c r="G485" s="198"/>
      <c r="H485" s="207"/>
      <c r="I485" s="207"/>
      <c r="J485" s="207"/>
      <c r="K485" s="207"/>
      <c r="L485" s="207"/>
      <c r="M485" s="207"/>
      <c r="N485" s="207"/>
      <c r="O485" s="199"/>
      <c r="P485" s="208"/>
      <c r="Q485" s="209" t="e">
        <f>IF(OR(C485="",C485=R$4,C485=S$4),NA(),MATCH($B485&amp;$C485,K!$E:$E,0))</f>
        <v>#N/A</v>
      </c>
    </row>
    <row r="486" spans="1:17" ht="20.25">
      <c r="A486" s="193"/>
      <c r="B486" s="213"/>
      <c r="C486" s="213"/>
      <c r="D486" s="213" t="str">
        <f ca="1">IF(ISERROR($Q486),"",OFFSET(K!$D$1,$Q486-1,0))</f>
        <v/>
      </c>
      <c r="E486" s="213" t="str">
        <f ca="1">IF(ISERROR($Q486),"",OFFSET(K!$C$1,$Q486-1,0))</f>
        <v/>
      </c>
      <c r="F486" s="213" t="str">
        <f t="shared" ca="1" si="7"/>
        <v/>
      </c>
      <c r="G486" s="198"/>
      <c r="H486" s="207"/>
      <c r="I486" s="207"/>
      <c r="J486" s="207"/>
      <c r="K486" s="207"/>
      <c r="L486" s="207"/>
      <c r="M486" s="207"/>
      <c r="N486" s="207"/>
      <c r="O486" s="199"/>
      <c r="P486" s="208"/>
      <c r="Q486" s="209" t="e">
        <f>IF(OR(C486="",C486=R$4,C486=S$4),NA(),MATCH($B486&amp;$C486,K!$E:$E,0))</f>
        <v>#N/A</v>
      </c>
    </row>
    <row r="487" spans="1:17" ht="20.25">
      <c r="A487" s="193"/>
      <c r="B487" s="213"/>
      <c r="C487" s="213"/>
      <c r="D487" s="213" t="str">
        <f ca="1">IF(ISERROR($Q487),"",OFFSET(K!$D$1,$Q487-1,0))</f>
        <v/>
      </c>
      <c r="E487" s="213" t="str">
        <f ca="1">IF(ISERROR($Q487),"",OFFSET(K!$C$1,$Q487-1,0))</f>
        <v/>
      </c>
      <c r="F487" s="213" t="str">
        <f t="shared" ca="1" si="7"/>
        <v/>
      </c>
      <c r="G487" s="198"/>
      <c r="H487" s="207"/>
      <c r="I487" s="207"/>
      <c r="J487" s="207"/>
      <c r="K487" s="207"/>
      <c r="L487" s="207"/>
      <c r="M487" s="207"/>
      <c r="N487" s="207"/>
      <c r="O487" s="199"/>
      <c r="P487" s="208"/>
      <c r="Q487" s="209" t="e">
        <f>IF(OR(C487="",C487=R$4,C487=S$4),NA(),MATCH($B487&amp;$C487,K!$E:$E,0))</f>
        <v>#N/A</v>
      </c>
    </row>
    <row r="488" spans="1:17" ht="20.25">
      <c r="A488" s="193"/>
      <c r="B488" s="213"/>
      <c r="C488" s="213"/>
      <c r="D488" s="213" t="str">
        <f ca="1">IF(ISERROR($Q488),"",OFFSET(K!$D$1,$Q488-1,0))</f>
        <v/>
      </c>
      <c r="E488" s="213" t="str">
        <f ca="1">IF(ISERROR($Q488),"",OFFSET(K!$C$1,$Q488-1,0))</f>
        <v/>
      </c>
      <c r="F488" s="213" t="str">
        <f t="shared" ca="1" si="7"/>
        <v/>
      </c>
      <c r="G488" s="198"/>
      <c r="H488" s="207"/>
      <c r="I488" s="207"/>
      <c r="J488" s="207"/>
      <c r="K488" s="207"/>
      <c r="L488" s="207"/>
      <c r="M488" s="207"/>
      <c r="N488" s="207"/>
      <c r="O488" s="199"/>
      <c r="P488" s="208"/>
      <c r="Q488" s="209" t="e">
        <f>IF(OR(C488="",C488=R$4,C488=S$4),NA(),MATCH($B488&amp;$C488,K!$E:$E,0))</f>
        <v>#N/A</v>
      </c>
    </row>
    <row r="489" spans="1:17" ht="20.25">
      <c r="A489" s="193"/>
      <c r="B489" s="213"/>
      <c r="C489" s="213"/>
      <c r="D489" s="213" t="str">
        <f ca="1">IF(ISERROR($Q489),"",OFFSET(K!$D$1,$Q489-1,0))</f>
        <v/>
      </c>
      <c r="E489" s="213" t="str">
        <f ca="1">IF(ISERROR($Q489),"",OFFSET(K!$C$1,$Q489-1,0))</f>
        <v/>
      </c>
      <c r="F489" s="213" t="str">
        <f t="shared" ca="1" si="7"/>
        <v/>
      </c>
      <c r="G489" s="198"/>
      <c r="H489" s="207"/>
      <c r="I489" s="207"/>
      <c r="J489" s="207"/>
      <c r="K489" s="207"/>
      <c r="L489" s="207"/>
      <c r="M489" s="207"/>
      <c r="N489" s="207"/>
      <c r="O489" s="199"/>
      <c r="P489" s="208"/>
      <c r="Q489" s="209" t="e">
        <f>IF(OR(C489="",C489=R$4,C489=S$4),NA(),MATCH($B489&amp;$C489,K!$E:$E,0))</f>
        <v>#N/A</v>
      </c>
    </row>
    <row r="490" spans="1:17" ht="20.25">
      <c r="A490" s="193"/>
      <c r="B490" s="213"/>
      <c r="C490" s="213"/>
      <c r="D490" s="213" t="str">
        <f ca="1">IF(ISERROR($Q490),"",OFFSET(K!$D$1,$Q490-1,0))</f>
        <v/>
      </c>
      <c r="E490" s="213" t="str">
        <f ca="1">IF(ISERROR($Q490),"",OFFSET(K!$C$1,$Q490-1,0))</f>
        <v/>
      </c>
      <c r="F490" s="213" t="str">
        <f t="shared" ca="1" si="7"/>
        <v/>
      </c>
      <c r="G490" s="198"/>
      <c r="H490" s="207"/>
      <c r="I490" s="207"/>
      <c r="J490" s="207"/>
      <c r="K490" s="207"/>
      <c r="L490" s="207"/>
      <c r="M490" s="207"/>
      <c r="N490" s="207"/>
      <c r="O490" s="199"/>
      <c r="P490" s="208"/>
      <c r="Q490" s="209" t="e">
        <f>IF(OR(C490="",C490=R$4,C490=S$4),NA(),MATCH($B490&amp;$C490,K!$E:$E,0))</f>
        <v>#N/A</v>
      </c>
    </row>
    <row r="491" spans="1:17" ht="20.25">
      <c r="A491" s="193"/>
      <c r="B491" s="213"/>
      <c r="C491" s="213"/>
      <c r="D491" s="213" t="str">
        <f ca="1">IF(ISERROR($Q491),"",OFFSET(K!$D$1,$Q491-1,0))</f>
        <v/>
      </c>
      <c r="E491" s="213" t="str">
        <f ca="1">IF(ISERROR($Q491),"",OFFSET(K!$C$1,$Q491-1,0))</f>
        <v/>
      </c>
      <c r="F491" s="213" t="str">
        <f t="shared" ca="1" si="7"/>
        <v/>
      </c>
      <c r="G491" s="198"/>
      <c r="H491" s="207"/>
      <c r="I491" s="207"/>
      <c r="J491" s="207"/>
      <c r="K491" s="207"/>
      <c r="L491" s="207"/>
      <c r="M491" s="207"/>
      <c r="N491" s="207"/>
      <c r="O491" s="199"/>
      <c r="P491" s="208"/>
      <c r="Q491" s="209" t="e">
        <f>IF(OR(C491="",C491=R$4,C491=S$4),NA(),MATCH($B491&amp;$C491,K!$E:$E,0))</f>
        <v>#N/A</v>
      </c>
    </row>
    <row r="492" spans="1:17" ht="20.25">
      <c r="A492" s="193"/>
      <c r="B492" s="213"/>
      <c r="C492" s="213"/>
      <c r="D492" s="213" t="str">
        <f ca="1">IF(ISERROR($Q492),"",OFFSET(K!$D$1,$Q492-1,0))</f>
        <v/>
      </c>
      <c r="E492" s="213" t="str">
        <f ca="1">IF(ISERROR($Q492),"",OFFSET(K!$C$1,$Q492-1,0))</f>
        <v/>
      </c>
      <c r="F492" s="213" t="str">
        <f t="shared" ca="1" si="7"/>
        <v/>
      </c>
      <c r="G492" s="198"/>
      <c r="H492" s="207"/>
      <c r="I492" s="207"/>
      <c r="J492" s="207"/>
      <c r="K492" s="207"/>
      <c r="L492" s="207"/>
      <c r="M492" s="207"/>
      <c r="N492" s="207"/>
      <c r="O492" s="199"/>
      <c r="P492" s="208"/>
      <c r="Q492" s="209" t="e">
        <f>IF(OR(C492="",C492=R$4,C492=S$4),NA(),MATCH($B492&amp;$C492,K!$E:$E,0))</f>
        <v>#N/A</v>
      </c>
    </row>
    <row r="493" spans="1:17" ht="20.25">
      <c r="A493" s="193"/>
      <c r="B493" s="213"/>
      <c r="C493" s="213"/>
      <c r="D493" s="213" t="str">
        <f ca="1">IF(ISERROR($Q493),"",OFFSET(K!$D$1,$Q493-1,0))</f>
        <v/>
      </c>
      <c r="E493" s="213" t="str">
        <f ca="1">IF(ISERROR($Q493),"",OFFSET(K!$C$1,$Q493-1,0))</f>
        <v/>
      </c>
      <c r="F493" s="213" t="str">
        <f t="shared" ca="1" si="7"/>
        <v/>
      </c>
      <c r="G493" s="198"/>
      <c r="H493" s="207"/>
      <c r="I493" s="207"/>
      <c r="J493" s="207"/>
      <c r="K493" s="207"/>
      <c r="L493" s="207"/>
      <c r="M493" s="207"/>
      <c r="N493" s="207"/>
      <c r="O493" s="199"/>
      <c r="P493" s="208"/>
      <c r="Q493" s="209" t="e">
        <f>IF(OR(C493="",C493=R$4,C493=S$4),NA(),MATCH($B493&amp;$C493,K!$E:$E,0))</f>
        <v>#N/A</v>
      </c>
    </row>
    <row r="494" spans="1:17" ht="20.25">
      <c r="A494" s="193"/>
      <c r="B494" s="213"/>
      <c r="C494" s="213"/>
      <c r="D494" s="213" t="str">
        <f ca="1">IF(ISERROR($Q494),"",OFFSET(K!$D$1,$Q494-1,0))</f>
        <v/>
      </c>
      <c r="E494" s="213" t="str">
        <f ca="1">IF(ISERROR($Q494),"",OFFSET(K!$C$1,$Q494-1,0))</f>
        <v/>
      </c>
      <c r="F494" s="213" t="str">
        <f t="shared" ca="1" si="7"/>
        <v/>
      </c>
      <c r="G494" s="198"/>
      <c r="H494" s="207"/>
      <c r="I494" s="207"/>
      <c r="J494" s="207"/>
      <c r="K494" s="207"/>
      <c r="L494" s="207"/>
      <c r="M494" s="207"/>
      <c r="N494" s="207"/>
      <c r="O494" s="199"/>
      <c r="P494" s="208"/>
      <c r="Q494" s="209" t="e">
        <f>IF(OR(C494="",C494=R$4,C494=S$4),NA(),MATCH($B494&amp;$C494,K!$E:$E,0))</f>
        <v>#N/A</v>
      </c>
    </row>
    <row r="495" spans="1:17" ht="20.25">
      <c r="A495" s="193"/>
      <c r="B495" s="213"/>
      <c r="C495" s="213"/>
      <c r="D495" s="213" t="str">
        <f ca="1">IF(ISERROR($Q495),"",OFFSET(K!$D$1,$Q495-1,0))</f>
        <v/>
      </c>
      <c r="E495" s="213" t="str">
        <f ca="1">IF(ISERROR($Q495),"",OFFSET(K!$C$1,$Q495-1,0))</f>
        <v/>
      </c>
      <c r="F495" s="213" t="str">
        <f t="shared" ca="1" si="7"/>
        <v/>
      </c>
      <c r="G495" s="198"/>
      <c r="H495" s="207"/>
      <c r="I495" s="207"/>
      <c r="J495" s="207"/>
      <c r="K495" s="207"/>
      <c r="L495" s="207"/>
      <c r="M495" s="207"/>
      <c r="N495" s="207"/>
      <c r="O495" s="199"/>
      <c r="P495" s="208"/>
      <c r="Q495" s="209" t="e">
        <f>IF(OR(C495="",C495=R$4,C495=S$4),NA(),MATCH($B495&amp;$C495,K!$E:$E,0))</f>
        <v>#N/A</v>
      </c>
    </row>
    <row r="496" spans="1:17" ht="20.25">
      <c r="A496" s="193"/>
      <c r="B496" s="213"/>
      <c r="C496" s="213"/>
      <c r="D496" s="213" t="str">
        <f ca="1">IF(ISERROR($Q496),"",OFFSET(K!$D$1,$Q496-1,0))</f>
        <v/>
      </c>
      <c r="E496" s="213" t="str">
        <f ca="1">IF(ISERROR($Q496),"",OFFSET(K!$C$1,$Q496-1,0))</f>
        <v/>
      </c>
      <c r="F496" s="213" t="str">
        <f t="shared" ca="1" si="7"/>
        <v/>
      </c>
      <c r="G496" s="198"/>
      <c r="H496" s="207"/>
      <c r="I496" s="207"/>
      <c r="J496" s="207"/>
      <c r="K496" s="207"/>
      <c r="L496" s="207"/>
      <c r="M496" s="207"/>
      <c r="N496" s="207"/>
      <c r="O496" s="199"/>
      <c r="P496" s="208"/>
      <c r="Q496" s="209" t="e">
        <f>IF(OR(C496="",C496=R$4,C496=S$4),NA(),MATCH($B496&amp;$C496,K!$E:$E,0))</f>
        <v>#N/A</v>
      </c>
    </row>
    <row r="497" spans="1:17" ht="20.25">
      <c r="A497" s="193"/>
      <c r="B497" s="213"/>
      <c r="C497" s="213"/>
      <c r="D497" s="213" t="str">
        <f ca="1">IF(ISERROR($Q497),"",OFFSET(K!$D$1,$Q497-1,0))</f>
        <v/>
      </c>
      <c r="E497" s="213" t="str">
        <f ca="1">IF(ISERROR($Q497),"",OFFSET(K!$C$1,$Q497-1,0))</f>
        <v/>
      </c>
      <c r="F497" s="213" t="str">
        <f t="shared" ca="1" si="7"/>
        <v/>
      </c>
      <c r="G497" s="198"/>
      <c r="H497" s="207"/>
      <c r="I497" s="207"/>
      <c r="J497" s="207"/>
      <c r="K497" s="207"/>
      <c r="L497" s="207"/>
      <c r="M497" s="207"/>
      <c r="N497" s="207"/>
      <c r="O497" s="199"/>
      <c r="P497" s="208"/>
      <c r="Q497" s="209" t="e">
        <f>IF(OR(C497="",C497=R$4,C497=S$4),NA(),MATCH($B497&amp;$C497,K!$E:$E,0))</f>
        <v>#N/A</v>
      </c>
    </row>
    <row r="498" spans="1:17" ht="20.25">
      <c r="A498" s="193"/>
      <c r="B498" s="213"/>
      <c r="C498" s="213"/>
      <c r="D498" s="213" t="str">
        <f ca="1">IF(ISERROR($Q498),"",OFFSET(K!$D$1,$Q498-1,0))</f>
        <v/>
      </c>
      <c r="E498" s="213" t="str">
        <f ca="1">IF(ISERROR($Q498),"",OFFSET(K!$C$1,$Q498-1,0))</f>
        <v/>
      </c>
      <c r="F498" s="213" t="str">
        <f t="shared" ca="1" si="7"/>
        <v/>
      </c>
      <c r="G498" s="198"/>
      <c r="H498" s="207"/>
      <c r="I498" s="207"/>
      <c r="J498" s="207"/>
      <c r="K498" s="207"/>
      <c r="L498" s="207"/>
      <c r="M498" s="207"/>
      <c r="N498" s="207"/>
      <c r="O498" s="199"/>
      <c r="P498" s="208"/>
      <c r="Q498" s="209" t="e">
        <f>IF(OR(C498="",C498=R$4,C498=S$4),NA(),MATCH($B498&amp;$C498,K!$E:$E,0))</f>
        <v>#N/A</v>
      </c>
    </row>
    <row r="499" spans="1:17" ht="20.25">
      <c r="A499" s="193"/>
      <c r="B499" s="213"/>
      <c r="C499" s="213"/>
      <c r="D499" s="213" t="str">
        <f ca="1">IF(ISERROR($Q499),"",OFFSET(K!$D$1,$Q499-1,0))</f>
        <v/>
      </c>
      <c r="E499" s="213" t="str">
        <f ca="1">IF(ISERROR($Q499),"",OFFSET(K!$C$1,$Q499-1,0))</f>
        <v/>
      </c>
      <c r="F499" s="213" t="str">
        <f t="shared" ca="1" si="7"/>
        <v/>
      </c>
      <c r="G499" s="198"/>
      <c r="H499" s="207"/>
      <c r="I499" s="207"/>
      <c r="J499" s="207"/>
      <c r="K499" s="207"/>
      <c r="L499" s="207"/>
      <c r="M499" s="207"/>
      <c r="N499" s="207"/>
      <c r="O499" s="199"/>
      <c r="P499" s="208"/>
      <c r="Q499" s="209" t="e">
        <f>IF(OR(C499="",C499=R$4,C499=S$4),NA(),MATCH($B499&amp;$C499,K!$E:$E,0))</f>
        <v>#N/A</v>
      </c>
    </row>
    <row r="500" spans="1:17" ht="20.25">
      <c r="A500" s="193"/>
      <c r="B500" s="213"/>
      <c r="C500" s="213"/>
      <c r="D500" s="213" t="str">
        <f ca="1">IF(ISERROR($Q500),"",OFFSET(K!$D$1,$Q500-1,0))</f>
        <v/>
      </c>
      <c r="E500" s="213" t="str">
        <f ca="1">IF(ISERROR($Q500),"",OFFSET(K!$C$1,$Q500-1,0))</f>
        <v/>
      </c>
      <c r="F500" s="213" t="str">
        <f t="shared" ca="1" si="7"/>
        <v/>
      </c>
      <c r="G500" s="198"/>
      <c r="H500" s="207"/>
      <c r="I500" s="207"/>
      <c r="J500" s="207"/>
      <c r="K500" s="207"/>
      <c r="L500" s="207"/>
      <c r="M500" s="207"/>
      <c r="N500" s="207"/>
      <c r="O500" s="199"/>
      <c r="P500" s="208"/>
      <c r="Q500" s="209" t="e">
        <f>IF(OR(C500="",C500=R$4,C500=S$4),NA(),MATCH($B500&amp;$C500,K!$E:$E,0))</f>
        <v>#N/A</v>
      </c>
    </row>
    <row r="501" spans="1:17" ht="20.25">
      <c r="A501" s="193"/>
      <c r="B501" s="213"/>
      <c r="C501" s="213"/>
      <c r="D501" s="213" t="str">
        <f ca="1">IF(ISERROR($Q501),"",OFFSET(K!$D$1,$Q501-1,0))</f>
        <v/>
      </c>
      <c r="E501" s="213" t="str">
        <f ca="1">IF(ISERROR($Q501),"",OFFSET(K!$C$1,$Q501-1,0))</f>
        <v/>
      </c>
      <c r="F501" s="213" t="str">
        <f t="shared" ca="1" si="7"/>
        <v/>
      </c>
      <c r="G501" s="198"/>
      <c r="H501" s="207"/>
      <c r="I501" s="207"/>
      <c r="J501" s="207"/>
      <c r="K501" s="207"/>
      <c r="L501" s="207"/>
      <c r="M501" s="207"/>
      <c r="N501" s="207"/>
      <c r="O501" s="199"/>
      <c r="P501" s="208"/>
      <c r="Q501" s="209" t="e">
        <f>IF(OR(C501="",C501=R$4,C501=S$4),NA(),MATCH($B501&amp;$C501,K!$E:$E,0))</f>
        <v>#N/A</v>
      </c>
    </row>
    <row r="502" spans="1:17" ht="20.25">
      <c r="A502" s="193"/>
      <c r="B502" s="213"/>
      <c r="C502" s="213"/>
      <c r="D502" s="213" t="str">
        <f ca="1">IF(ISERROR($Q502),"",OFFSET(K!$D$1,$Q502-1,0))</f>
        <v/>
      </c>
      <c r="E502" s="213" t="str">
        <f ca="1">IF(ISERROR($Q502),"",OFFSET(K!$C$1,$Q502-1,0))</f>
        <v/>
      </c>
      <c r="F502" s="213" t="str">
        <f t="shared" ca="1" si="7"/>
        <v/>
      </c>
      <c r="G502" s="198"/>
      <c r="H502" s="207"/>
      <c r="I502" s="207"/>
      <c r="J502" s="207"/>
      <c r="K502" s="207"/>
      <c r="L502" s="207"/>
      <c r="M502" s="207"/>
      <c r="N502" s="207"/>
      <c r="O502" s="199"/>
      <c r="P502" s="208"/>
      <c r="Q502" s="209" t="e">
        <f>IF(OR(C502="",C502=R$4,C502=S$4),NA(),MATCH($B502&amp;$C502,K!$E:$E,0))</f>
        <v>#N/A</v>
      </c>
    </row>
    <row r="503" spans="1:17" ht="20.25">
      <c r="A503" s="193"/>
      <c r="B503" s="213"/>
      <c r="C503" s="213"/>
      <c r="D503" s="213" t="str">
        <f ca="1">IF(ISERROR($Q503),"",OFFSET(K!$D$1,$Q503-1,0))</f>
        <v/>
      </c>
      <c r="E503" s="213" t="str">
        <f ca="1">IF(ISERROR($Q503),"",OFFSET(K!$C$1,$Q503-1,0))</f>
        <v/>
      </c>
      <c r="F503" s="213" t="str">
        <f t="shared" ca="1" si="7"/>
        <v/>
      </c>
      <c r="G503" s="198"/>
      <c r="H503" s="207"/>
      <c r="I503" s="207"/>
      <c r="J503" s="207"/>
      <c r="K503" s="207"/>
      <c r="L503" s="207"/>
      <c r="M503" s="207"/>
      <c r="N503" s="207"/>
      <c r="O503" s="199"/>
      <c r="P503" s="208"/>
      <c r="Q503" s="209" t="e">
        <f>IF(OR(C503="",C503=R$4,C503=S$4),NA(),MATCH($B503&amp;$C503,K!$E:$E,0))</f>
        <v>#N/A</v>
      </c>
    </row>
    <row r="504" spans="1:17" ht="20.25">
      <c r="A504" s="193"/>
      <c r="B504" s="213"/>
      <c r="C504" s="213"/>
      <c r="D504" s="213" t="str">
        <f ca="1">IF(ISERROR($Q504),"",OFFSET(K!$D$1,$Q504-1,0))</f>
        <v/>
      </c>
      <c r="E504" s="213" t="str">
        <f ca="1">IF(ISERROR($Q504),"",OFFSET(K!$C$1,$Q504-1,0))</f>
        <v/>
      </c>
      <c r="F504" s="213" t="str">
        <f t="shared" ca="1" si="7"/>
        <v/>
      </c>
      <c r="G504" s="198"/>
      <c r="H504" s="207"/>
      <c r="I504" s="207"/>
      <c r="J504" s="207"/>
      <c r="K504" s="207"/>
      <c r="L504" s="207"/>
      <c r="M504" s="207"/>
      <c r="N504" s="207"/>
      <c r="O504" s="199"/>
      <c r="P504" s="208"/>
      <c r="Q504" s="209" t="e">
        <f>IF(OR(C504="",C504=R$4,C504=S$4),NA(),MATCH($B504&amp;$C504,K!$E:$E,0))</f>
        <v>#N/A</v>
      </c>
    </row>
    <row r="505" spans="1:17" ht="20.25">
      <c r="A505" s="193"/>
      <c r="B505" s="213"/>
      <c r="C505" s="213"/>
      <c r="D505" s="213" t="str">
        <f ca="1">IF(ISERROR($Q505),"",OFFSET(K!$D$1,$Q505-1,0))</f>
        <v/>
      </c>
      <c r="E505" s="213" t="str">
        <f ca="1">IF(ISERROR($Q505),"",OFFSET(K!$C$1,$Q505-1,0))</f>
        <v/>
      </c>
      <c r="F505" s="213" t="str">
        <f t="shared" ca="1" si="7"/>
        <v/>
      </c>
      <c r="G505" s="198"/>
      <c r="H505" s="207"/>
      <c r="I505" s="207"/>
      <c r="J505" s="207"/>
      <c r="K505" s="207"/>
      <c r="L505" s="207"/>
      <c r="M505" s="207"/>
      <c r="N505" s="207"/>
      <c r="O505" s="199"/>
      <c r="P505" s="208"/>
      <c r="Q505" s="209" t="e">
        <f>IF(OR(C505="",C505=R$4,C505=S$4),NA(),MATCH($B505&amp;$C505,K!$E:$E,0))</f>
        <v>#N/A</v>
      </c>
    </row>
    <row r="506" spans="1:17" ht="20.25">
      <c r="A506" s="193"/>
      <c r="B506" s="213"/>
      <c r="C506" s="213"/>
      <c r="D506" s="213" t="str">
        <f ca="1">IF(ISERROR($Q506),"",OFFSET(K!$D$1,$Q506-1,0))</f>
        <v/>
      </c>
      <c r="E506" s="213" t="str">
        <f ca="1">IF(ISERROR($Q506),"",OFFSET(K!$C$1,$Q506-1,0))</f>
        <v/>
      </c>
      <c r="F506" s="213" t="str">
        <f t="shared" ca="1" si="7"/>
        <v/>
      </c>
      <c r="G506" s="198"/>
      <c r="H506" s="207"/>
      <c r="I506" s="207"/>
      <c r="J506" s="207"/>
      <c r="K506" s="207"/>
      <c r="L506" s="207"/>
      <c r="M506" s="207"/>
      <c r="N506" s="207"/>
      <c r="O506" s="199"/>
      <c r="P506" s="208"/>
      <c r="Q506" s="209" t="e">
        <f>IF(OR(C506="",C506=R$4,C506=S$4),NA(),MATCH($B506&amp;$C506,K!$E:$E,0))</f>
        <v>#N/A</v>
      </c>
    </row>
    <row r="507" spans="1:17" ht="20.25">
      <c r="A507" s="193"/>
      <c r="B507" s="213"/>
      <c r="C507" s="213"/>
      <c r="D507" s="213" t="str">
        <f ca="1">IF(ISERROR($Q507),"",OFFSET(K!$D$1,$Q507-1,0))</f>
        <v/>
      </c>
      <c r="E507" s="213" t="str">
        <f ca="1">IF(ISERROR($Q507),"",OFFSET(K!$C$1,$Q507-1,0))</f>
        <v/>
      </c>
      <c r="F507" s="213" t="str">
        <f t="shared" ca="1" si="7"/>
        <v/>
      </c>
      <c r="G507" s="198"/>
      <c r="H507" s="207"/>
      <c r="I507" s="207"/>
      <c r="J507" s="207"/>
      <c r="K507" s="207"/>
      <c r="L507" s="207"/>
      <c r="M507" s="207"/>
      <c r="N507" s="207"/>
      <c r="O507" s="199"/>
      <c r="P507" s="208"/>
      <c r="Q507" s="209" t="e">
        <f>IF(OR(C507="",C507=R$4,C507=S$4),NA(),MATCH($B507&amp;$C507,K!$E:$E,0))</f>
        <v>#N/A</v>
      </c>
    </row>
    <row r="508" spans="1:17" ht="20.25">
      <c r="A508" s="193"/>
      <c r="B508" s="213"/>
      <c r="C508" s="213"/>
      <c r="D508" s="213" t="str">
        <f ca="1">IF(ISERROR($Q508),"",OFFSET(K!$D$1,$Q508-1,0))</f>
        <v/>
      </c>
      <c r="E508" s="213" t="str">
        <f ca="1">IF(ISERROR($Q508),"",OFFSET(K!$C$1,$Q508-1,0))</f>
        <v/>
      </c>
      <c r="F508" s="213" t="str">
        <f t="shared" ca="1" si="7"/>
        <v/>
      </c>
      <c r="G508" s="198"/>
      <c r="H508" s="207"/>
      <c r="I508" s="207"/>
      <c r="J508" s="207"/>
      <c r="K508" s="207"/>
      <c r="L508" s="207"/>
      <c r="M508" s="207"/>
      <c r="N508" s="207"/>
      <c r="O508" s="199"/>
      <c r="P508" s="208"/>
      <c r="Q508" s="209" t="e">
        <f>IF(OR(C508="",C508=R$4,C508=S$4),NA(),MATCH($B508&amp;$C508,K!$E:$E,0))</f>
        <v>#N/A</v>
      </c>
    </row>
    <row r="509" spans="1:17" ht="20.25">
      <c r="A509" s="193"/>
      <c r="B509" s="213"/>
      <c r="C509" s="213"/>
      <c r="D509" s="213" t="str">
        <f ca="1">IF(ISERROR($Q509),"",OFFSET(K!$D$1,$Q509-1,0))</f>
        <v/>
      </c>
      <c r="E509" s="213" t="str">
        <f ca="1">IF(ISERROR($Q509),"",OFFSET(K!$C$1,$Q509-1,0))</f>
        <v/>
      </c>
      <c r="F509" s="213" t="str">
        <f t="shared" ca="1" si="7"/>
        <v/>
      </c>
      <c r="G509" s="198"/>
      <c r="H509" s="207"/>
      <c r="I509" s="207"/>
      <c r="J509" s="207"/>
      <c r="K509" s="207"/>
      <c r="L509" s="207"/>
      <c r="M509" s="207"/>
      <c r="N509" s="207"/>
      <c r="O509" s="199"/>
      <c r="P509" s="208"/>
      <c r="Q509" s="209" t="e">
        <f>IF(OR(C509="",C509=R$4,C509=S$4),NA(),MATCH($B509&amp;$C509,K!$E:$E,0))</f>
        <v>#N/A</v>
      </c>
    </row>
    <row r="510" spans="1:17" ht="20.25">
      <c r="A510" s="193"/>
      <c r="B510" s="213"/>
      <c r="C510" s="213"/>
      <c r="D510" s="213" t="str">
        <f ca="1">IF(ISERROR($Q510),"",OFFSET(K!$D$1,$Q510-1,0))</f>
        <v/>
      </c>
      <c r="E510" s="213" t="str">
        <f ca="1">IF(ISERROR($Q510),"",OFFSET(K!$C$1,$Q510-1,0))</f>
        <v/>
      </c>
      <c r="F510" s="213" t="str">
        <f t="shared" ca="1" si="7"/>
        <v/>
      </c>
      <c r="G510" s="198"/>
      <c r="H510" s="207"/>
      <c r="I510" s="207"/>
      <c r="J510" s="207"/>
      <c r="K510" s="207"/>
      <c r="L510" s="207"/>
      <c r="M510" s="207"/>
      <c r="N510" s="207"/>
      <c r="O510" s="199"/>
      <c r="P510" s="208"/>
      <c r="Q510" s="209" t="e">
        <f>IF(OR(C510="",C510=R$4,C510=S$4),NA(),MATCH($B510&amp;$C510,K!$E:$E,0))</f>
        <v>#N/A</v>
      </c>
    </row>
    <row r="511" spans="1:17" ht="20.25">
      <c r="A511" s="193"/>
      <c r="B511" s="213"/>
      <c r="C511" s="213"/>
      <c r="D511" s="213" t="str">
        <f ca="1">IF(ISERROR($Q511),"",OFFSET(K!$D$1,$Q511-1,0))</f>
        <v/>
      </c>
      <c r="E511" s="213" t="str">
        <f ca="1">IF(ISERROR($Q511),"",OFFSET(K!$C$1,$Q511-1,0))</f>
        <v/>
      </c>
      <c r="F511" s="213" t="str">
        <f t="shared" ca="1" si="7"/>
        <v/>
      </c>
      <c r="G511" s="198"/>
      <c r="H511" s="207"/>
      <c r="I511" s="207"/>
      <c r="J511" s="207"/>
      <c r="K511" s="207"/>
      <c r="L511" s="207"/>
      <c r="M511" s="207"/>
      <c r="N511" s="207"/>
      <c r="O511" s="199"/>
      <c r="P511" s="208"/>
      <c r="Q511" s="209" t="e">
        <f>IF(OR(C511="",C511=R$4,C511=S$4),NA(),MATCH($B511&amp;$C511,K!$E:$E,0))</f>
        <v>#N/A</v>
      </c>
    </row>
    <row r="512" spans="1:17" ht="20.25">
      <c r="A512" s="193"/>
      <c r="B512" s="213"/>
      <c r="C512" s="213"/>
      <c r="D512" s="213" t="str">
        <f ca="1">IF(ISERROR($Q512),"",OFFSET(K!$D$1,$Q512-1,0))</f>
        <v/>
      </c>
      <c r="E512" s="213" t="str">
        <f ca="1">IF(ISERROR($Q512),"",OFFSET(K!$C$1,$Q512-1,0))</f>
        <v/>
      </c>
      <c r="F512" s="213" t="str">
        <f t="shared" ca="1" si="7"/>
        <v/>
      </c>
      <c r="G512" s="198"/>
      <c r="H512" s="207"/>
      <c r="I512" s="207"/>
      <c r="J512" s="207"/>
      <c r="K512" s="207"/>
      <c r="L512" s="207"/>
      <c r="M512" s="207"/>
      <c r="N512" s="207"/>
      <c r="O512" s="199"/>
      <c r="P512" s="208"/>
      <c r="Q512" s="209" t="e">
        <f>IF(OR(C512="",C512=R$4,C512=S$4),NA(),MATCH($B512&amp;$C512,K!$E:$E,0))</f>
        <v>#N/A</v>
      </c>
    </row>
    <row r="513" spans="1:17" ht="20.25">
      <c r="A513" s="193"/>
      <c r="B513" s="213"/>
      <c r="C513" s="213"/>
      <c r="D513" s="213" t="str">
        <f ca="1">IF(ISERROR($Q513),"",OFFSET(K!$D$1,$Q513-1,0))</f>
        <v/>
      </c>
      <c r="E513" s="213" t="str">
        <f ca="1">IF(ISERROR($Q513),"",OFFSET(K!$C$1,$Q513-1,0))</f>
        <v/>
      </c>
      <c r="F513" s="213" t="str">
        <f t="shared" ca="1" si="7"/>
        <v/>
      </c>
      <c r="G513" s="198"/>
      <c r="H513" s="207"/>
      <c r="I513" s="207"/>
      <c r="J513" s="207"/>
      <c r="K513" s="207"/>
      <c r="L513" s="207"/>
      <c r="M513" s="207"/>
      <c r="N513" s="207"/>
      <c r="O513" s="199"/>
      <c r="P513" s="208"/>
      <c r="Q513" s="209" t="e">
        <f>IF(OR(C513="",C513=R$4,C513=S$4),NA(),MATCH($B513&amp;$C513,K!$E:$E,0))</f>
        <v>#N/A</v>
      </c>
    </row>
    <row r="514" spans="1:17" ht="20.25">
      <c r="A514" s="193"/>
      <c r="B514" s="213"/>
      <c r="C514" s="213"/>
      <c r="D514" s="213" t="str">
        <f ca="1">IF(ISERROR($Q514),"",OFFSET(K!$D$1,$Q514-1,0))</f>
        <v/>
      </c>
      <c r="E514" s="213" t="str">
        <f ca="1">IF(ISERROR($Q514),"",OFFSET(K!$C$1,$Q514-1,0))</f>
        <v/>
      </c>
      <c r="F514" s="213" t="str">
        <f t="shared" ca="1" si="7"/>
        <v/>
      </c>
      <c r="G514" s="198"/>
      <c r="H514" s="207"/>
      <c r="I514" s="207"/>
      <c r="J514" s="207"/>
      <c r="K514" s="207"/>
      <c r="L514" s="207"/>
      <c r="M514" s="207"/>
      <c r="N514" s="207"/>
      <c r="O514" s="199"/>
      <c r="P514" s="208"/>
      <c r="Q514" s="209" t="e">
        <f>IF(OR(C514="",C514=R$4,C514=S$4),NA(),MATCH($B514&amp;$C514,K!$E:$E,0))</f>
        <v>#N/A</v>
      </c>
    </row>
    <row r="515" spans="1:17" ht="20.25">
      <c r="A515" s="193"/>
      <c r="B515" s="213"/>
      <c r="C515" s="213"/>
      <c r="D515" s="213" t="str">
        <f ca="1">IF(ISERROR($Q515),"",OFFSET(K!$D$1,$Q515-1,0))</f>
        <v/>
      </c>
      <c r="E515" s="213" t="str">
        <f ca="1">IF(ISERROR($Q515),"",OFFSET(K!$C$1,$Q515-1,0))</f>
        <v/>
      </c>
      <c r="F515" s="213" t="str">
        <f t="shared" ca="1" si="7"/>
        <v/>
      </c>
      <c r="G515" s="198"/>
      <c r="H515" s="207"/>
      <c r="I515" s="207"/>
      <c r="J515" s="207"/>
      <c r="K515" s="207"/>
      <c r="L515" s="207"/>
      <c r="M515" s="207"/>
      <c r="N515" s="207"/>
      <c r="O515" s="199"/>
      <c r="P515" s="208"/>
      <c r="Q515" s="209" t="e">
        <f>IF(OR(C515="",C515=R$4,C515=S$4),NA(),MATCH($B515&amp;$C515,K!$E:$E,0))</f>
        <v>#N/A</v>
      </c>
    </row>
    <row r="516" spans="1:17" ht="20.25">
      <c r="A516" s="193"/>
      <c r="B516" s="213"/>
      <c r="C516" s="213"/>
      <c r="D516" s="213" t="str">
        <f ca="1">IF(ISERROR($Q516),"",OFFSET(K!$D$1,$Q516-1,0))</f>
        <v/>
      </c>
      <c r="E516" s="213" t="str">
        <f ca="1">IF(ISERROR($Q516),"",OFFSET(K!$C$1,$Q516-1,0))</f>
        <v/>
      </c>
      <c r="F516" s="213" t="str">
        <f t="shared" ca="1" si="7"/>
        <v/>
      </c>
      <c r="G516" s="198"/>
      <c r="H516" s="207"/>
      <c r="I516" s="207"/>
      <c r="J516" s="207"/>
      <c r="K516" s="207"/>
      <c r="L516" s="207"/>
      <c r="M516" s="207"/>
      <c r="N516" s="207"/>
      <c r="O516" s="199"/>
      <c r="P516" s="208"/>
      <c r="Q516" s="209" t="e">
        <f>IF(OR(C516="",C516=R$4,C516=S$4),NA(),MATCH($B516&amp;$C516,K!$E:$E,0))</f>
        <v>#N/A</v>
      </c>
    </row>
    <row r="517" spans="1:17" ht="20.25">
      <c r="A517" s="193"/>
      <c r="B517" s="213"/>
      <c r="C517" s="213"/>
      <c r="D517" s="213" t="str">
        <f ca="1">IF(ISERROR($Q517),"",OFFSET(K!$D$1,$Q517-1,0))</f>
        <v/>
      </c>
      <c r="E517" s="213" t="str">
        <f ca="1">IF(ISERROR($Q517),"",OFFSET(K!$C$1,$Q517-1,0))</f>
        <v/>
      </c>
      <c r="F517" s="213" t="str">
        <f t="shared" ref="F517:F580" ca="1" si="8">IF(ISERROR($Q517),"",OFFSET(S_E1,MATCH(B517&amp;D517,S_M,0)-1,0))</f>
        <v/>
      </c>
      <c r="G517" s="198"/>
      <c r="H517" s="207"/>
      <c r="I517" s="207"/>
      <c r="J517" s="207"/>
      <c r="K517" s="207"/>
      <c r="L517" s="207"/>
      <c r="M517" s="207"/>
      <c r="N517" s="207"/>
      <c r="O517" s="199"/>
      <c r="P517" s="208"/>
      <c r="Q517" s="209" t="e">
        <f>IF(OR(C517="",C517=R$4,C517=S$4),NA(),MATCH($B517&amp;$C517,K!$E:$E,0))</f>
        <v>#N/A</v>
      </c>
    </row>
    <row r="518" spans="1:17" ht="20.25">
      <c r="A518" s="193"/>
      <c r="B518" s="213"/>
      <c r="C518" s="213"/>
      <c r="D518" s="213" t="str">
        <f ca="1">IF(ISERROR($Q518),"",OFFSET(K!$D$1,$Q518-1,0))</f>
        <v/>
      </c>
      <c r="E518" s="213" t="str">
        <f ca="1">IF(ISERROR($Q518),"",OFFSET(K!$C$1,$Q518-1,0))</f>
        <v/>
      </c>
      <c r="F518" s="213" t="str">
        <f t="shared" ca="1" si="8"/>
        <v/>
      </c>
      <c r="G518" s="198"/>
      <c r="H518" s="207"/>
      <c r="I518" s="207"/>
      <c r="J518" s="207"/>
      <c r="K518" s="207"/>
      <c r="L518" s="207"/>
      <c r="M518" s="207"/>
      <c r="N518" s="207"/>
      <c r="O518" s="199"/>
      <c r="P518" s="208"/>
      <c r="Q518" s="209" t="e">
        <f>IF(OR(C518="",C518=R$4,C518=S$4),NA(),MATCH($B518&amp;$C518,K!$E:$E,0))</f>
        <v>#N/A</v>
      </c>
    </row>
    <row r="519" spans="1:17" ht="20.25">
      <c r="A519" s="193"/>
      <c r="B519" s="213"/>
      <c r="C519" s="213"/>
      <c r="D519" s="213" t="str">
        <f ca="1">IF(ISERROR($Q519),"",OFFSET(K!$D$1,$Q519-1,0))</f>
        <v/>
      </c>
      <c r="E519" s="213" t="str">
        <f ca="1">IF(ISERROR($Q519),"",OFFSET(K!$C$1,$Q519-1,0))</f>
        <v/>
      </c>
      <c r="F519" s="213" t="str">
        <f t="shared" ca="1" si="8"/>
        <v/>
      </c>
      <c r="G519" s="198"/>
      <c r="H519" s="207"/>
      <c r="I519" s="207"/>
      <c r="J519" s="207"/>
      <c r="K519" s="207"/>
      <c r="L519" s="207"/>
      <c r="M519" s="207"/>
      <c r="N519" s="207"/>
      <c r="O519" s="199"/>
      <c r="P519" s="208"/>
      <c r="Q519" s="209" t="e">
        <f>IF(OR(C519="",C519=R$4,C519=S$4),NA(),MATCH($B519&amp;$C519,K!$E:$E,0))</f>
        <v>#N/A</v>
      </c>
    </row>
    <row r="520" spans="1:17" ht="20.25">
      <c r="A520" s="193"/>
      <c r="B520" s="213"/>
      <c r="C520" s="213"/>
      <c r="D520" s="213" t="str">
        <f ca="1">IF(ISERROR($Q520),"",OFFSET(K!$D$1,$Q520-1,0))</f>
        <v/>
      </c>
      <c r="E520" s="213" t="str">
        <f ca="1">IF(ISERROR($Q520),"",OFFSET(K!$C$1,$Q520-1,0))</f>
        <v/>
      </c>
      <c r="F520" s="213" t="str">
        <f t="shared" ca="1" si="8"/>
        <v/>
      </c>
      <c r="G520" s="198"/>
      <c r="H520" s="207"/>
      <c r="I520" s="207"/>
      <c r="J520" s="207"/>
      <c r="K520" s="207"/>
      <c r="L520" s="207"/>
      <c r="M520" s="207"/>
      <c r="N520" s="207"/>
      <c r="O520" s="199"/>
      <c r="P520" s="208"/>
      <c r="Q520" s="209" t="e">
        <f>IF(OR(C520="",C520=R$4,C520=S$4),NA(),MATCH($B520&amp;$C520,K!$E:$E,0))</f>
        <v>#N/A</v>
      </c>
    </row>
    <row r="521" spans="1:17" ht="20.25">
      <c r="A521" s="193"/>
      <c r="B521" s="213"/>
      <c r="C521" s="213"/>
      <c r="D521" s="213" t="str">
        <f ca="1">IF(ISERROR($Q521),"",OFFSET(K!$D$1,$Q521-1,0))</f>
        <v/>
      </c>
      <c r="E521" s="213" t="str">
        <f ca="1">IF(ISERROR($Q521),"",OFFSET(K!$C$1,$Q521-1,0))</f>
        <v/>
      </c>
      <c r="F521" s="213" t="str">
        <f t="shared" ca="1" si="8"/>
        <v/>
      </c>
      <c r="G521" s="198"/>
      <c r="H521" s="207"/>
      <c r="I521" s="207"/>
      <c r="J521" s="207"/>
      <c r="K521" s="207"/>
      <c r="L521" s="207"/>
      <c r="M521" s="207"/>
      <c r="N521" s="207"/>
      <c r="O521" s="199"/>
      <c r="P521" s="208"/>
      <c r="Q521" s="209" t="e">
        <f>IF(OR(C521="",C521=R$4,C521=S$4),NA(),MATCH($B521&amp;$C521,K!$E:$E,0))</f>
        <v>#N/A</v>
      </c>
    </row>
    <row r="522" spans="1:17" ht="20.25">
      <c r="A522" s="193"/>
      <c r="B522" s="213"/>
      <c r="C522" s="213"/>
      <c r="D522" s="213" t="str">
        <f ca="1">IF(ISERROR($Q522),"",OFFSET(K!$D$1,$Q522-1,0))</f>
        <v/>
      </c>
      <c r="E522" s="213" t="str">
        <f ca="1">IF(ISERROR($Q522),"",OFFSET(K!$C$1,$Q522-1,0))</f>
        <v/>
      </c>
      <c r="F522" s="213" t="str">
        <f t="shared" ca="1" si="8"/>
        <v/>
      </c>
      <c r="G522" s="198"/>
      <c r="H522" s="207"/>
      <c r="I522" s="207"/>
      <c r="J522" s="207"/>
      <c r="K522" s="207"/>
      <c r="L522" s="207"/>
      <c r="M522" s="207"/>
      <c r="N522" s="207"/>
      <c r="O522" s="199"/>
      <c r="P522" s="208"/>
      <c r="Q522" s="209" t="e">
        <f>IF(OR(C522="",C522=R$4,C522=S$4),NA(),MATCH($B522&amp;$C522,K!$E:$E,0))</f>
        <v>#N/A</v>
      </c>
    </row>
    <row r="523" spans="1:17" ht="20.25">
      <c r="A523" s="193"/>
      <c r="B523" s="213"/>
      <c r="C523" s="213"/>
      <c r="D523" s="213" t="str">
        <f ca="1">IF(ISERROR($Q523),"",OFFSET(K!$D$1,$Q523-1,0))</f>
        <v/>
      </c>
      <c r="E523" s="213" t="str">
        <f ca="1">IF(ISERROR($Q523),"",OFFSET(K!$C$1,$Q523-1,0))</f>
        <v/>
      </c>
      <c r="F523" s="213" t="str">
        <f t="shared" ca="1" si="8"/>
        <v/>
      </c>
      <c r="G523" s="198"/>
      <c r="H523" s="207"/>
      <c r="I523" s="207"/>
      <c r="J523" s="207"/>
      <c r="K523" s="207"/>
      <c r="L523" s="207"/>
      <c r="M523" s="207"/>
      <c r="N523" s="207"/>
      <c r="O523" s="199"/>
      <c r="P523" s="208"/>
      <c r="Q523" s="209" t="e">
        <f>IF(OR(C523="",C523=R$4,C523=S$4),NA(),MATCH($B523&amp;$C523,K!$E:$E,0))</f>
        <v>#N/A</v>
      </c>
    </row>
    <row r="524" spans="1:17" ht="20.25">
      <c r="A524" s="193"/>
      <c r="B524" s="213"/>
      <c r="C524" s="213"/>
      <c r="D524" s="213" t="str">
        <f ca="1">IF(ISERROR($Q524),"",OFFSET(K!$D$1,$Q524-1,0))</f>
        <v/>
      </c>
      <c r="E524" s="213" t="str">
        <f ca="1">IF(ISERROR($Q524),"",OFFSET(K!$C$1,$Q524-1,0))</f>
        <v/>
      </c>
      <c r="F524" s="213" t="str">
        <f t="shared" ca="1" si="8"/>
        <v/>
      </c>
      <c r="G524" s="198"/>
      <c r="H524" s="207"/>
      <c r="I524" s="207"/>
      <c r="J524" s="207"/>
      <c r="K524" s="207"/>
      <c r="L524" s="207"/>
      <c r="M524" s="207"/>
      <c r="N524" s="207"/>
      <c r="O524" s="199"/>
      <c r="P524" s="208"/>
      <c r="Q524" s="209" t="e">
        <f>IF(OR(C524="",C524=R$4,C524=S$4),NA(),MATCH($B524&amp;$C524,K!$E:$E,0))</f>
        <v>#N/A</v>
      </c>
    </row>
    <row r="525" spans="1:17" ht="20.25">
      <c r="A525" s="193"/>
      <c r="B525" s="213"/>
      <c r="C525" s="213"/>
      <c r="D525" s="213" t="str">
        <f ca="1">IF(ISERROR($Q525),"",OFFSET(K!$D$1,$Q525-1,0))</f>
        <v/>
      </c>
      <c r="E525" s="213" t="str">
        <f ca="1">IF(ISERROR($Q525),"",OFFSET(K!$C$1,$Q525-1,0))</f>
        <v/>
      </c>
      <c r="F525" s="213" t="str">
        <f t="shared" ca="1" si="8"/>
        <v/>
      </c>
      <c r="G525" s="198"/>
      <c r="H525" s="207"/>
      <c r="I525" s="207"/>
      <c r="J525" s="207"/>
      <c r="K525" s="207"/>
      <c r="L525" s="207"/>
      <c r="M525" s="207"/>
      <c r="N525" s="207"/>
      <c r="O525" s="199"/>
      <c r="P525" s="208"/>
      <c r="Q525" s="209" t="e">
        <f>IF(OR(C525="",C525=R$4,C525=S$4),NA(),MATCH($B525&amp;$C525,K!$E:$E,0))</f>
        <v>#N/A</v>
      </c>
    </row>
    <row r="526" spans="1:17" ht="20.25">
      <c r="A526" s="193"/>
      <c r="B526" s="213"/>
      <c r="C526" s="213"/>
      <c r="D526" s="213" t="str">
        <f ca="1">IF(ISERROR($Q526),"",OFFSET(K!$D$1,$Q526-1,0))</f>
        <v/>
      </c>
      <c r="E526" s="213" t="str">
        <f ca="1">IF(ISERROR($Q526),"",OFFSET(K!$C$1,$Q526-1,0))</f>
        <v/>
      </c>
      <c r="F526" s="213" t="str">
        <f t="shared" ca="1" si="8"/>
        <v/>
      </c>
      <c r="G526" s="198"/>
      <c r="H526" s="207"/>
      <c r="I526" s="207"/>
      <c r="J526" s="207"/>
      <c r="K526" s="207"/>
      <c r="L526" s="207"/>
      <c r="M526" s="207"/>
      <c r="N526" s="207"/>
      <c r="O526" s="199"/>
      <c r="P526" s="208"/>
      <c r="Q526" s="209" t="e">
        <f>IF(OR(C526="",C526=R$4,C526=S$4),NA(),MATCH($B526&amp;$C526,K!$E:$E,0))</f>
        <v>#N/A</v>
      </c>
    </row>
    <row r="527" spans="1:17" ht="20.25">
      <c r="A527" s="193"/>
      <c r="B527" s="213"/>
      <c r="C527" s="213"/>
      <c r="D527" s="213" t="str">
        <f ca="1">IF(ISERROR($Q527),"",OFFSET(K!$D$1,$Q527-1,0))</f>
        <v/>
      </c>
      <c r="E527" s="213" t="str">
        <f ca="1">IF(ISERROR($Q527),"",OFFSET(K!$C$1,$Q527-1,0))</f>
        <v/>
      </c>
      <c r="F527" s="213" t="str">
        <f t="shared" ca="1" si="8"/>
        <v/>
      </c>
      <c r="G527" s="198"/>
      <c r="H527" s="207"/>
      <c r="I527" s="207"/>
      <c r="J527" s="207"/>
      <c r="K527" s="207"/>
      <c r="L527" s="207"/>
      <c r="M527" s="207"/>
      <c r="N527" s="207"/>
      <c r="O527" s="199"/>
      <c r="P527" s="208"/>
      <c r="Q527" s="209" t="e">
        <f>IF(OR(C527="",C527=R$4,C527=S$4),NA(),MATCH($B527&amp;$C527,K!$E:$E,0))</f>
        <v>#N/A</v>
      </c>
    </row>
    <row r="528" spans="1:17" ht="20.25">
      <c r="A528" s="193"/>
      <c r="B528" s="213"/>
      <c r="C528" s="213"/>
      <c r="D528" s="213" t="str">
        <f ca="1">IF(ISERROR($Q528),"",OFFSET(K!$D$1,$Q528-1,0))</f>
        <v/>
      </c>
      <c r="E528" s="213" t="str">
        <f ca="1">IF(ISERROR($Q528),"",OFFSET(K!$C$1,$Q528-1,0))</f>
        <v/>
      </c>
      <c r="F528" s="213" t="str">
        <f t="shared" ca="1" si="8"/>
        <v/>
      </c>
      <c r="G528" s="198"/>
      <c r="H528" s="207"/>
      <c r="I528" s="207"/>
      <c r="J528" s="207"/>
      <c r="K528" s="207"/>
      <c r="L528" s="207"/>
      <c r="M528" s="207"/>
      <c r="N528" s="207"/>
      <c r="O528" s="199"/>
      <c r="P528" s="208"/>
      <c r="Q528" s="209" t="e">
        <f>IF(OR(C528="",C528=R$4,C528=S$4),NA(),MATCH($B528&amp;$C528,K!$E:$E,0))</f>
        <v>#N/A</v>
      </c>
    </row>
    <row r="529" spans="1:17" ht="20.25">
      <c r="A529" s="193"/>
      <c r="B529" s="213"/>
      <c r="C529" s="213"/>
      <c r="D529" s="213" t="str">
        <f ca="1">IF(ISERROR($Q529),"",OFFSET(K!$D$1,$Q529-1,0))</f>
        <v/>
      </c>
      <c r="E529" s="213" t="str">
        <f ca="1">IF(ISERROR($Q529),"",OFFSET(K!$C$1,$Q529-1,0))</f>
        <v/>
      </c>
      <c r="F529" s="213" t="str">
        <f t="shared" ca="1" si="8"/>
        <v/>
      </c>
      <c r="G529" s="198"/>
      <c r="H529" s="207"/>
      <c r="I529" s="207"/>
      <c r="J529" s="207"/>
      <c r="K529" s="207"/>
      <c r="L529" s="207"/>
      <c r="M529" s="207"/>
      <c r="N529" s="207"/>
      <c r="O529" s="199"/>
      <c r="P529" s="208"/>
      <c r="Q529" s="209" t="e">
        <f>IF(OR(C529="",C529=R$4,C529=S$4),NA(),MATCH($B529&amp;$C529,K!$E:$E,0))</f>
        <v>#N/A</v>
      </c>
    </row>
    <row r="530" spans="1:17" ht="20.25">
      <c r="A530" s="193"/>
      <c r="B530" s="213"/>
      <c r="C530" s="213"/>
      <c r="D530" s="213" t="str">
        <f ca="1">IF(ISERROR($Q530),"",OFFSET(K!$D$1,$Q530-1,0))</f>
        <v/>
      </c>
      <c r="E530" s="213" t="str">
        <f ca="1">IF(ISERROR($Q530),"",OFFSET(K!$C$1,$Q530-1,0))</f>
        <v/>
      </c>
      <c r="F530" s="213" t="str">
        <f t="shared" ca="1" si="8"/>
        <v/>
      </c>
      <c r="G530" s="198"/>
      <c r="H530" s="207"/>
      <c r="I530" s="207"/>
      <c r="J530" s="207"/>
      <c r="K530" s="207"/>
      <c r="L530" s="207"/>
      <c r="M530" s="207"/>
      <c r="N530" s="207"/>
      <c r="O530" s="199"/>
      <c r="P530" s="208"/>
      <c r="Q530" s="209" t="e">
        <f>IF(OR(C530="",C530=R$4,C530=S$4),NA(),MATCH($B530&amp;$C530,K!$E:$E,0))</f>
        <v>#N/A</v>
      </c>
    </row>
    <row r="531" spans="1:17" ht="20.25">
      <c r="A531" s="193"/>
      <c r="B531" s="213"/>
      <c r="C531" s="213"/>
      <c r="D531" s="213" t="str">
        <f ca="1">IF(ISERROR($Q531),"",OFFSET(K!$D$1,$Q531-1,0))</f>
        <v/>
      </c>
      <c r="E531" s="213" t="str">
        <f ca="1">IF(ISERROR($Q531),"",OFFSET(K!$C$1,$Q531-1,0))</f>
        <v/>
      </c>
      <c r="F531" s="213" t="str">
        <f t="shared" ca="1" si="8"/>
        <v/>
      </c>
      <c r="G531" s="198"/>
      <c r="H531" s="207"/>
      <c r="I531" s="207"/>
      <c r="J531" s="207"/>
      <c r="K531" s="207"/>
      <c r="L531" s="207"/>
      <c r="M531" s="207"/>
      <c r="N531" s="207"/>
      <c r="O531" s="199"/>
      <c r="P531" s="208"/>
      <c r="Q531" s="209" t="e">
        <f>IF(OR(C531="",C531=R$4,C531=S$4),NA(),MATCH($B531&amp;$C531,K!$E:$E,0))</f>
        <v>#N/A</v>
      </c>
    </row>
    <row r="532" spans="1:17" ht="20.25">
      <c r="A532" s="193"/>
      <c r="B532" s="213"/>
      <c r="C532" s="213"/>
      <c r="D532" s="213" t="str">
        <f ca="1">IF(ISERROR($Q532),"",OFFSET(K!$D$1,$Q532-1,0))</f>
        <v/>
      </c>
      <c r="E532" s="213" t="str">
        <f ca="1">IF(ISERROR($Q532),"",OFFSET(K!$C$1,$Q532-1,0))</f>
        <v/>
      </c>
      <c r="F532" s="213" t="str">
        <f t="shared" ca="1" si="8"/>
        <v/>
      </c>
      <c r="G532" s="198"/>
      <c r="H532" s="207"/>
      <c r="I532" s="207"/>
      <c r="J532" s="207"/>
      <c r="K532" s="207"/>
      <c r="L532" s="207"/>
      <c r="M532" s="207"/>
      <c r="N532" s="207"/>
      <c r="O532" s="199"/>
      <c r="P532" s="208"/>
      <c r="Q532" s="209" t="e">
        <f>IF(OR(C532="",C532=R$4,C532=S$4),NA(),MATCH($B532&amp;$C532,K!$E:$E,0))</f>
        <v>#N/A</v>
      </c>
    </row>
    <row r="533" spans="1:17" ht="20.25">
      <c r="A533" s="193"/>
      <c r="B533" s="213"/>
      <c r="C533" s="213"/>
      <c r="D533" s="213" t="str">
        <f ca="1">IF(ISERROR($Q533),"",OFFSET(K!$D$1,$Q533-1,0))</f>
        <v/>
      </c>
      <c r="E533" s="213" t="str">
        <f ca="1">IF(ISERROR($Q533),"",OFFSET(K!$C$1,$Q533-1,0))</f>
        <v/>
      </c>
      <c r="F533" s="213" t="str">
        <f t="shared" ca="1" si="8"/>
        <v/>
      </c>
      <c r="G533" s="198"/>
      <c r="H533" s="207"/>
      <c r="I533" s="207"/>
      <c r="J533" s="207"/>
      <c r="K533" s="207"/>
      <c r="L533" s="207"/>
      <c r="M533" s="207"/>
      <c r="N533" s="207"/>
      <c r="O533" s="199"/>
      <c r="P533" s="208"/>
      <c r="Q533" s="209" t="e">
        <f>IF(OR(C533="",C533=R$4,C533=S$4),NA(),MATCH($B533&amp;$C533,K!$E:$E,0))</f>
        <v>#N/A</v>
      </c>
    </row>
    <row r="534" spans="1:17" ht="20.25">
      <c r="A534" s="193"/>
      <c r="B534" s="213"/>
      <c r="C534" s="213"/>
      <c r="D534" s="213" t="str">
        <f ca="1">IF(ISERROR($Q534),"",OFFSET(K!$D$1,$Q534-1,0))</f>
        <v/>
      </c>
      <c r="E534" s="213" t="str">
        <f ca="1">IF(ISERROR($Q534),"",OFFSET(K!$C$1,$Q534-1,0))</f>
        <v/>
      </c>
      <c r="F534" s="213" t="str">
        <f t="shared" ca="1" si="8"/>
        <v/>
      </c>
      <c r="G534" s="198"/>
      <c r="H534" s="207"/>
      <c r="I534" s="207"/>
      <c r="J534" s="207"/>
      <c r="K534" s="207"/>
      <c r="L534" s="207"/>
      <c r="M534" s="207"/>
      <c r="N534" s="207"/>
      <c r="O534" s="199"/>
      <c r="P534" s="208"/>
      <c r="Q534" s="209" t="e">
        <f>IF(OR(C534="",C534=R$4,C534=S$4),NA(),MATCH($B534&amp;$C534,K!$E:$E,0))</f>
        <v>#N/A</v>
      </c>
    </row>
    <row r="535" spans="1:17" ht="20.25">
      <c r="A535" s="193"/>
      <c r="B535" s="213"/>
      <c r="C535" s="213"/>
      <c r="D535" s="213" t="str">
        <f ca="1">IF(ISERROR($Q535),"",OFFSET(K!$D$1,$Q535-1,0))</f>
        <v/>
      </c>
      <c r="E535" s="213" t="str">
        <f ca="1">IF(ISERROR($Q535),"",OFFSET(K!$C$1,$Q535-1,0))</f>
        <v/>
      </c>
      <c r="F535" s="213" t="str">
        <f t="shared" ca="1" si="8"/>
        <v/>
      </c>
      <c r="G535" s="198"/>
      <c r="H535" s="207"/>
      <c r="I535" s="207"/>
      <c r="J535" s="207"/>
      <c r="K535" s="207"/>
      <c r="L535" s="207"/>
      <c r="M535" s="207"/>
      <c r="N535" s="207"/>
      <c r="O535" s="199"/>
      <c r="P535" s="208"/>
      <c r="Q535" s="209" t="e">
        <f>IF(OR(C535="",C535=R$4,C535=S$4),NA(),MATCH($B535&amp;$C535,K!$E:$E,0))</f>
        <v>#N/A</v>
      </c>
    </row>
    <row r="536" spans="1:17" ht="20.25">
      <c r="A536" s="193"/>
      <c r="B536" s="213"/>
      <c r="C536" s="213"/>
      <c r="D536" s="213" t="str">
        <f ca="1">IF(ISERROR($Q536),"",OFFSET(K!$D$1,$Q536-1,0))</f>
        <v/>
      </c>
      <c r="E536" s="213" t="str">
        <f ca="1">IF(ISERROR($Q536),"",OFFSET(K!$C$1,$Q536-1,0))</f>
        <v/>
      </c>
      <c r="F536" s="213" t="str">
        <f t="shared" ca="1" si="8"/>
        <v/>
      </c>
      <c r="G536" s="198"/>
      <c r="H536" s="207"/>
      <c r="I536" s="207"/>
      <c r="J536" s="207"/>
      <c r="K536" s="207"/>
      <c r="L536" s="207"/>
      <c r="M536" s="207"/>
      <c r="N536" s="207"/>
      <c r="O536" s="199"/>
      <c r="P536" s="208"/>
      <c r="Q536" s="209" t="e">
        <f>IF(OR(C536="",C536=R$4,C536=S$4),NA(),MATCH($B536&amp;$C536,K!$E:$E,0))</f>
        <v>#N/A</v>
      </c>
    </row>
    <row r="537" spans="1:17" ht="20.25">
      <c r="A537" s="193"/>
      <c r="B537" s="213"/>
      <c r="C537" s="213"/>
      <c r="D537" s="213" t="str">
        <f ca="1">IF(ISERROR($Q537),"",OFFSET(K!$D$1,$Q537-1,0))</f>
        <v/>
      </c>
      <c r="E537" s="213" t="str">
        <f ca="1">IF(ISERROR($Q537),"",OFFSET(K!$C$1,$Q537-1,0))</f>
        <v/>
      </c>
      <c r="F537" s="213" t="str">
        <f t="shared" ca="1" si="8"/>
        <v/>
      </c>
      <c r="G537" s="198"/>
      <c r="H537" s="207"/>
      <c r="I537" s="207"/>
      <c r="J537" s="207"/>
      <c r="K537" s="207"/>
      <c r="L537" s="207"/>
      <c r="M537" s="207"/>
      <c r="N537" s="207"/>
      <c r="O537" s="199"/>
      <c r="P537" s="208"/>
      <c r="Q537" s="209" t="e">
        <f>IF(OR(C537="",C537=R$4,C537=S$4),NA(),MATCH($B537&amp;$C537,K!$E:$E,0))</f>
        <v>#N/A</v>
      </c>
    </row>
    <row r="538" spans="1:17" ht="20.25">
      <c r="A538" s="193"/>
      <c r="B538" s="213"/>
      <c r="C538" s="213"/>
      <c r="D538" s="213" t="str">
        <f ca="1">IF(ISERROR($Q538),"",OFFSET(K!$D$1,$Q538-1,0))</f>
        <v/>
      </c>
      <c r="E538" s="213" t="str">
        <f ca="1">IF(ISERROR($Q538),"",OFFSET(K!$C$1,$Q538-1,0))</f>
        <v/>
      </c>
      <c r="F538" s="213" t="str">
        <f t="shared" ca="1" si="8"/>
        <v/>
      </c>
      <c r="G538" s="198"/>
      <c r="H538" s="207"/>
      <c r="I538" s="207"/>
      <c r="J538" s="207"/>
      <c r="K538" s="207"/>
      <c r="L538" s="207"/>
      <c r="M538" s="207"/>
      <c r="N538" s="207"/>
      <c r="O538" s="199"/>
      <c r="P538" s="208"/>
      <c r="Q538" s="209" t="e">
        <f>IF(OR(C538="",C538=R$4,C538=S$4),NA(),MATCH($B538&amp;$C538,K!$E:$E,0))</f>
        <v>#N/A</v>
      </c>
    </row>
    <row r="539" spans="1:17" ht="20.25">
      <c r="A539" s="193"/>
      <c r="B539" s="213"/>
      <c r="C539" s="213"/>
      <c r="D539" s="213" t="str">
        <f ca="1">IF(ISERROR($Q539),"",OFFSET(K!$D$1,$Q539-1,0))</f>
        <v/>
      </c>
      <c r="E539" s="213" t="str">
        <f ca="1">IF(ISERROR($Q539),"",OFFSET(K!$C$1,$Q539-1,0))</f>
        <v/>
      </c>
      <c r="F539" s="213" t="str">
        <f t="shared" ca="1" si="8"/>
        <v/>
      </c>
      <c r="G539" s="198"/>
      <c r="H539" s="207"/>
      <c r="I539" s="207"/>
      <c r="J539" s="207"/>
      <c r="K539" s="207"/>
      <c r="L539" s="207"/>
      <c r="M539" s="207"/>
      <c r="N539" s="207"/>
      <c r="O539" s="199"/>
      <c r="P539" s="208"/>
      <c r="Q539" s="209" t="e">
        <f>IF(OR(C539="",C539=R$4,C539=S$4),NA(),MATCH($B539&amp;$C539,K!$E:$E,0))</f>
        <v>#N/A</v>
      </c>
    </row>
    <row r="540" spans="1:17" ht="20.25">
      <c r="A540" s="193"/>
      <c r="B540" s="213"/>
      <c r="C540" s="213"/>
      <c r="D540" s="213" t="str">
        <f ca="1">IF(ISERROR($Q540),"",OFFSET(K!$D$1,$Q540-1,0))</f>
        <v/>
      </c>
      <c r="E540" s="213" t="str">
        <f ca="1">IF(ISERROR($Q540),"",OFFSET(K!$C$1,$Q540-1,0))</f>
        <v/>
      </c>
      <c r="F540" s="213" t="str">
        <f t="shared" ca="1" si="8"/>
        <v/>
      </c>
      <c r="G540" s="198"/>
      <c r="H540" s="207"/>
      <c r="I540" s="207"/>
      <c r="J540" s="207"/>
      <c r="K540" s="207"/>
      <c r="L540" s="207"/>
      <c r="M540" s="207"/>
      <c r="N540" s="207"/>
      <c r="O540" s="199"/>
      <c r="P540" s="208"/>
      <c r="Q540" s="209" t="e">
        <f>IF(OR(C540="",C540=R$4,C540=S$4),NA(),MATCH($B540&amp;$C540,K!$E:$E,0))</f>
        <v>#N/A</v>
      </c>
    </row>
    <row r="541" spans="1:17" ht="20.25">
      <c r="A541" s="193"/>
      <c r="B541" s="213"/>
      <c r="C541" s="213"/>
      <c r="D541" s="213" t="str">
        <f ca="1">IF(ISERROR($Q541),"",OFFSET(K!$D$1,$Q541-1,0))</f>
        <v/>
      </c>
      <c r="E541" s="213" t="str">
        <f ca="1">IF(ISERROR($Q541),"",OFFSET(K!$C$1,$Q541-1,0))</f>
        <v/>
      </c>
      <c r="F541" s="213" t="str">
        <f t="shared" ca="1" si="8"/>
        <v/>
      </c>
      <c r="G541" s="198"/>
      <c r="H541" s="207"/>
      <c r="I541" s="207"/>
      <c r="J541" s="207"/>
      <c r="K541" s="207"/>
      <c r="L541" s="207"/>
      <c r="M541" s="207"/>
      <c r="N541" s="207"/>
      <c r="O541" s="199"/>
      <c r="P541" s="208"/>
      <c r="Q541" s="209" t="e">
        <f>IF(OR(C541="",C541=R$4,C541=S$4),NA(),MATCH($B541&amp;$C541,K!$E:$E,0))</f>
        <v>#N/A</v>
      </c>
    </row>
    <row r="542" spans="1:17" ht="20.25">
      <c r="A542" s="193"/>
      <c r="B542" s="213"/>
      <c r="C542" s="213"/>
      <c r="D542" s="213" t="str">
        <f ca="1">IF(ISERROR($Q542),"",OFFSET(K!$D$1,$Q542-1,0))</f>
        <v/>
      </c>
      <c r="E542" s="213" t="str">
        <f ca="1">IF(ISERROR($Q542),"",OFFSET(K!$C$1,$Q542-1,0))</f>
        <v/>
      </c>
      <c r="F542" s="213" t="str">
        <f t="shared" ca="1" si="8"/>
        <v/>
      </c>
      <c r="G542" s="198"/>
      <c r="H542" s="207"/>
      <c r="I542" s="207"/>
      <c r="J542" s="207"/>
      <c r="K542" s="207"/>
      <c r="L542" s="207"/>
      <c r="M542" s="207"/>
      <c r="N542" s="207"/>
      <c r="O542" s="199"/>
      <c r="P542" s="208"/>
      <c r="Q542" s="209" t="e">
        <f>IF(OR(C542="",C542=R$4,C542=S$4),NA(),MATCH($B542&amp;$C542,K!$E:$E,0))</f>
        <v>#N/A</v>
      </c>
    </row>
    <row r="543" spans="1:17" ht="20.25">
      <c r="A543" s="193"/>
      <c r="B543" s="213"/>
      <c r="C543" s="213"/>
      <c r="D543" s="213" t="str">
        <f ca="1">IF(ISERROR($Q543),"",OFFSET(K!$D$1,$Q543-1,0))</f>
        <v/>
      </c>
      <c r="E543" s="213" t="str">
        <f ca="1">IF(ISERROR($Q543),"",OFFSET(K!$C$1,$Q543-1,0))</f>
        <v/>
      </c>
      <c r="F543" s="213" t="str">
        <f t="shared" ca="1" si="8"/>
        <v/>
      </c>
      <c r="G543" s="198"/>
      <c r="H543" s="207"/>
      <c r="I543" s="207"/>
      <c r="J543" s="207"/>
      <c r="K543" s="207"/>
      <c r="L543" s="207"/>
      <c r="M543" s="207"/>
      <c r="N543" s="207"/>
      <c r="O543" s="199"/>
      <c r="P543" s="208"/>
      <c r="Q543" s="209" t="e">
        <f>IF(OR(C543="",C543=R$4,C543=S$4),NA(),MATCH($B543&amp;$C543,K!$E:$E,0))</f>
        <v>#N/A</v>
      </c>
    </row>
    <row r="544" spans="1:17" ht="20.25">
      <c r="A544" s="193"/>
      <c r="B544" s="213"/>
      <c r="C544" s="213"/>
      <c r="D544" s="213" t="str">
        <f ca="1">IF(ISERROR($Q544),"",OFFSET(K!$D$1,$Q544-1,0))</f>
        <v/>
      </c>
      <c r="E544" s="213" t="str">
        <f ca="1">IF(ISERROR($Q544),"",OFFSET(K!$C$1,$Q544-1,0))</f>
        <v/>
      </c>
      <c r="F544" s="213" t="str">
        <f t="shared" ca="1" si="8"/>
        <v/>
      </c>
      <c r="G544" s="198"/>
      <c r="H544" s="207"/>
      <c r="I544" s="207"/>
      <c r="J544" s="207"/>
      <c r="K544" s="207"/>
      <c r="L544" s="207"/>
      <c r="M544" s="207"/>
      <c r="N544" s="207"/>
      <c r="O544" s="199"/>
      <c r="P544" s="208"/>
      <c r="Q544" s="209" t="e">
        <f>IF(OR(C544="",C544=R$4,C544=S$4),NA(),MATCH($B544&amp;$C544,K!$E:$E,0))</f>
        <v>#N/A</v>
      </c>
    </row>
    <row r="545" spans="1:17" ht="20.25">
      <c r="A545" s="193"/>
      <c r="B545" s="213"/>
      <c r="C545" s="213"/>
      <c r="D545" s="213" t="str">
        <f ca="1">IF(ISERROR($Q545),"",OFFSET(K!$D$1,$Q545-1,0))</f>
        <v/>
      </c>
      <c r="E545" s="213" t="str">
        <f ca="1">IF(ISERROR($Q545),"",OFFSET(K!$C$1,$Q545-1,0))</f>
        <v/>
      </c>
      <c r="F545" s="213" t="str">
        <f t="shared" ca="1" si="8"/>
        <v/>
      </c>
      <c r="G545" s="198"/>
      <c r="H545" s="207"/>
      <c r="I545" s="207"/>
      <c r="J545" s="207"/>
      <c r="K545" s="207"/>
      <c r="L545" s="207"/>
      <c r="M545" s="207"/>
      <c r="N545" s="207"/>
      <c r="O545" s="199"/>
      <c r="P545" s="208"/>
      <c r="Q545" s="209" t="e">
        <f>IF(OR(C545="",C545=R$4,C545=S$4),NA(),MATCH($B545&amp;$C545,K!$E:$E,0))</f>
        <v>#N/A</v>
      </c>
    </row>
    <row r="546" spans="1:17" ht="20.25">
      <c r="A546" s="193"/>
      <c r="B546" s="213"/>
      <c r="C546" s="213"/>
      <c r="D546" s="213" t="str">
        <f ca="1">IF(ISERROR($Q546),"",OFFSET(K!$D$1,$Q546-1,0))</f>
        <v/>
      </c>
      <c r="E546" s="213" t="str">
        <f ca="1">IF(ISERROR($Q546),"",OFFSET(K!$C$1,$Q546-1,0))</f>
        <v/>
      </c>
      <c r="F546" s="213" t="str">
        <f t="shared" ca="1" si="8"/>
        <v/>
      </c>
      <c r="G546" s="198"/>
      <c r="H546" s="207"/>
      <c r="I546" s="207"/>
      <c r="J546" s="207"/>
      <c r="K546" s="207"/>
      <c r="L546" s="207"/>
      <c r="M546" s="207"/>
      <c r="N546" s="207"/>
      <c r="O546" s="199"/>
      <c r="P546" s="208"/>
      <c r="Q546" s="209" t="e">
        <f>IF(OR(C546="",C546=R$4,C546=S$4),NA(),MATCH($B546&amp;$C546,K!$E:$E,0))</f>
        <v>#N/A</v>
      </c>
    </row>
    <row r="547" spans="1:17" ht="20.25">
      <c r="A547" s="193"/>
      <c r="B547" s="213"/>
      <c r="C547" s="213"/>
      <c r="D547" s="213" t="str">
        <f ca="1">IF(ISERROR($Q547),"",OFFSET(K!$D$1,$Q547-1,0))</f>
        <v/>
      </c>
      <c r="E547" s="213" t="str">
        <f ca="1">IF(ISERROR($Q547),"",OFFSET(K!$C$1,$Q547-1,0))</f>
        <v/>
      </c>
      <c r="F547" s="213" t="str">
        <f t="shared" ca="1" si="8"/>
        <v/>
      </c>
      <c r="G547" s="198"/>
      <c r="H547" s="207"/>
      <c r="I547" s="207"/>
      <c r="J547" s="207"/>
      <c r="K547" s="207"/>
      <c r="L547" s="207"/>
      <c r="M547" s="207"/>
      <c r="N547" s="207"/>
      <c r="O547" s="199"/>
      <c r="P547" s="208"/>
      <c r="Q547" s="209" t="e">
        <f>IF(OR(C547="",C547=R$4,C547=S$4),NA(),MATCH($B547&amp;$C547,K!$E:$E,0))</f>
        <v>#N/A</v>
      </c>
    </row>
    <row r="548" spans="1:17" ht="20.25">
      <c r="A548" s="193"/>
      <c r="B548" s="213"/>
      <c r="C548" s="213"/>
      <c r="D548" s="213" t="str">
        <f ca="1">IF(ISERROR($Q548),"",OFFSET(K!$D$1,$Q548-1,0))</f>
        <v/>
      </c>
      <c r="E548" s="213" t="str">
        <f ca="1">IF(ISERROR($Q548),"",OFFSET(K!$C$1,$Q548-1,0))</f>
        <v/>
      </c>
      <c r="F548" s="213" t="str">
        <f t="shared" ca="1" si="8"/>
        <v/>
      </c>
      <c r="G548" s="198"/>
      <c r="H548" s="207"/>
      <c r="I548" s="207"/>
      <c r="J548" s="207"/>
      <c r="K548" s="207"/>
      <c r="L548" s="207"/>
      <c r="M548" s="207"/>
      <c r="N548" s="207"/>
      <c r="O548" s="199"/>
      <c r="P548" s="208"/>
      <c r="Q548" s="209" t="e">
        <f>IF(OR(C548="",C548=R$4,C548=S$4),NA(),MATCH($B548&amp;$C548,K!$E:$E,0))</f>
        <v>#N/A</v>
      </c>
    </row>
    <row r="549" spans="1:17" ht="20.25">
      <c r="A549" s="193"/>
      <c r="B549" s="213"/>
      <c r="C549" s="213"/>
      <c r="D549" s="213" t="str">
        <f ca="1">IF(ISERROR($Q549),"",OFFSET(K!$D$1,$Q549-1,0))</f>
        <v/>
      </c>
      <c r="E549" s="213" t="str">
        <f ca="1">IF(ISERROR($Q549),"",OFFSET(K!$C$1,$Q549-1,0))</f>
        <v/>
      </c>
      <c r="F549" s="213" t="str">
        <f t="shared" ca="1" si="8"/>
        <v/>
      </c>
      <c r="G549" s="198"/>
      <c r="H549" s="207"/>
      <c r="I549" s="207"/>
      <c r="J549" s="207"/>
      <c r="K549" s="207"/>
      <c r="L549" s="207"/>
      <c r="M549" s="207"/>
      <c r="N549" s="207"/>
      <c r="O549" s="199"/>
      <c r="P549" s="208"/>
      <c r="Q549" s="209" t="e">
        <f>IF(OR(C549="",C549=R$4,C549=S$4),NA(),MATCH($B549&amp;$C549,K!$E:$E,0))</f>
        <v>#N/A</v>
      </c>
    </row>
    <row r="550" spans="1:17" ht="20.25">
      <c r="A550" s="193"/>
      <c r="B550" s="213"/>
      <c r="C550" s="213"/>
      <c r="D550" s="213" t="str">
        <f ca="1">IF(ISERROR($Q550),"",OFFSET(K!$D$1,$Q550-1,0))</f>
        <v/>
      </c>
      <c r="E550" s="213" t="str">
        <f ca="1">IF(ISERROR($Q550),"",OFFSET(K!$C$1,$Q550-1,0))</f>
        <v/>
      </c>
      <c r="F550" s="213" t="str">
        <f t="shared" ca="1" si="8"/>
        <v/>
      </c>
      <c r="G550" s="198"/>
      <c r="H550" s="207"/>
      <c r="I550" s="207"/>
      <c r="J550" s="207"/>
      <c r="K550" s="207"/>
      <c r="L550" s="207"/>
      <c r="M550" s="207"/>
      <c r="N550" s="207"/>
      <c r="O550" s="199"/>
      <c r="P550" s="208"/>
      <c r="Q550" s="209" t="e">
        <f>IF(OR(C550="",C550=R$4,C550=S$4),NA(),MATCH($B550&amp;$C550,K!$E:$E,0))</f>
        <v>#N/A</v>
      </c>
    </row>
    <row r="551" spans="1:17" ht="20.25">
      <c r="A551" s="193"/>
      <c r="B551" s="213"/>
      <c r="C551" s="213"/>
      <c r="D551" s="213" t="str">
        <f ca="1">IF(ISERROR($Q551),"",OFFSET(K!$D$1,$Q551-1,0))</f>
        <v/>
      </c>
      <c r="E551" s="213" t="str">
        <f ca="1">IF(ISERROR($Q551),"",OFFSET(K!$C$1,$Q551-1,0))</f>
        <v/>
      </c>
      <c r="F551" s="213" t="str">
        <f t="shared" ca="1" si="8"/>
        <v/>
      </c>
      <c r="G551" s="198"/>
      <c r="H551" s="207"/>
      <c r="I551" s="207"/>
      <c r="J551" s="207"/>
      <c r="K551" s="207"/>
      <c r="L551" s="207"/>
      <c r="M551" s="207"/>
      <c r="N551" s="207"/>
      <c r="O551" s="199"/>
      <c r="P551" s="208"/>
      <c r="Q551" s="209" t="e">
        <f>IF(OR(C551="",C551=R$4,C551=S$4),NA(),MATCH($B551&amp;$C551,K!$E:$E,0))</f>
        <v>#N/A</v>
      </c>
    </row>
    <row r="552" spans="1:17" ht="20.25">
      <c r="A552" s="193"/>
      <c r="B552" s="213"/>
      <c r="C552" s="213"/>
      <c r="D552" s="213" t="str">
        <f ca="1">IF(ISERROR($Q552),"",OFFSET(K!$D$1,$Q552-1,0))</f>
        <v/>
      </c>
      <c r="E552" s="213" t="str">
        <f ca="1">IF(ISERROR($Q552),"",OFFSET(K!$C$1,$Q552-1,0))</f>
        <v/>
      </c>
      <c r="F552" s="213" t="str">
        <f t="shared" ca="1" si="8"/>
        <v/>
      </c>
      <c r="G552" s="198"/>
      <c r="H552" s="207"/>
      <c r="I552" s="207"/>
      <c r="J552" s="207"/>
      <c r="K552" s="207"/>
      <c r="L552" s="207"/>
      <c r="M552" s="207"/>
      <c r="N552" s="207"/>
      <c r="O552" s="199"/>
      <c r="P552" s="208"/>
      <c r="Q552" s="209" t="e">
        <f>IF(OR(C552="",C552=R$4,C552=S$4),NA(),MATCH($B552&amp;$C552,K!$E:$E,0))</f>
        <v>#N/A</v>
      </c>
    </row>
    <row r="553" spans="1:17" ht="20.25">
      <c r="A553" s="193"/>
      <c r="B553" s="213"/>
      <c r="C553" s="213"/>
      <c r="D553" s="213" t="str">
        <f ca="1">IF(ISERROR($Q553),"",OFFSET(K!$D$1,$Q553-1,0))</f>
        <v/>
      </c>
      <c r="E553" s="213" t="str">
        <f ca="1">IF(ISERROR($Q553),"",OFFSET(K!$C$1,$Q553-1,0))</f>
        <v/>
      </c>
      <c r="F553" s="213" t="str">
        <f t="shared" ca="1" si="8"/>
        <v/>
      </c>
      <c r="G553" s="198"/>
      <c r="H553" s="207"/>
      <c r="I553" s="207"/>
      <c r="J553" s="207"/>
      <c r="K553" s="207"/>
      <c r="L553" s="207"/>
      <c r="M553" s="207"/>
      <c r="N553" s="207"/>
      <c r="O553" s="199"/>
      <c r="P553" s="208"/>
      <c r="Q553" s="209" t="e">
        <f>IF(OR(C553="",C553=R$4,C553=S$4),NA(),MATCH($B553&amp;$C553,K!$E:$E,0))</f>
        <v>#N/A</v>
      </c>
    </row>
    <row r="554" spans="1:17" ht="20.25">
      <c r="A554" s="193"/>
      <c r="B554" s="213"/>
      <c r="C554" s="213"/>
      <c r="D554" s="213" t="str">
        <f ca="1">IF(ISERROR($Q554),"",OFFSET(K!$D$1,$Q554-1,0))</f>
        <v/>
      </c>
      <c r="E554" s="213" t="str">
        <f ca="1">IF(ISERROR($Q554),"",OFFSET(K!$C$1,$Q554-1,0))</f>
        <v/>
      </c>
      <c r="F554" s="213" t="str">
        <f t="shared" ca="1" si="8"/>
        <v/>
      </c>
      <c r="G554" s="198"/>
      <c r="H554" s="207"/>
      <c r="I554" s="207"/>
      <c r="J554" s="207"/>
      <c r="K554" s="207"/>
      <c r="L554" s="207"/>
      <c r="M554" s="207"/>
      <c r="N554" s="207"/>
      <c r="O554" s="199"/>
      <c r="P554" s="208"/>
      <c r="Q554" s="209" t="e">
        <f>IF(OR(C554="",C554=R$4,C554=S$4),NA(),MATCH($B554&amp;$C554,K!$E:$E,0))</f>
        <v>#N/A</v>
      </c>
    </row>
    <row r="555" spans="1:17" ht="20.25">
      <c r="A555" s="193"/>
      <c r="B555" s="213"/>
      <c r="C555" s="213"/>
      <c r="D555" s="213" t="str">
        <f ca="1">IF(ISERROR($Q555),"",OFFSET(K!$D$1,$Q555-1,0))</f>
        <v/>
      </c>
      <c r="E555" s="213" t="str">
        <f ca="1">IF(ISERROR($Q555),"",OFFSET(K!$C$1,$Q555-1,0))</f>
        <v/>
      </c>
      <c r="F555" s="213" t="str">
        <f t="shared" ca="1" si="8"/>
        <v/>
      </c>
      <c r="G555" s="198"/>
      <c r="H555" s="207"/>
      <c r="I555" s="207"/>
      <c r="J555" s="207"/>
      <c r="K555" s="207"/>
      <c r="L555" s="207"/>
      <c r="M555" s="207"/>
      <c r="N555" s="207"/>
      <c r="O555" s="199"/>
      <c r="P555" s="208"/>
      <c r="Q555" s="209" t="e">
        <f>IF(OR(C555="",C555=R$4,C555=S$4),NA(),MATCH($B555&amp;$C555,K!$E:$E,0))</f>
        <v>#N/A</v>
      </c>
    </row>
    <row r="556" spans="1:17" ht="20.25">
      <c r="A556" s="193"/>
      <c r="B556" s="213"/>
      <c r="C556" s="213"/>
      <c r="D556" s="213" t="str">
        <f ca="1">IF(ISERROR($Q556),"",OFFSET(K!$D$1,$Q556-1,0))</f>
        <v/>
      </c>
      <c r="E556" s="213" t="str">
        <f ca="1">IF(ISERROR($Q556),"",OFFSET(K!$C$1,$Q556-1,0))</f>
        <v/>
      </c>
      <c r="F556" s="213" t="str">
        <f t="shared" ca="1" si="8"/>
        <v/>
      </c>
      <c r="G556" s="198"/>
      <c r="H556" s="207"/>
      <c r="I556" s="207"/>
      <c r="J556" s="207"/>
      <c r="K556" s="207"/>
      <c r="L556" s="207"/>
      <c r="M556" s="207"/>
      <c r="N556" s="207"/>
      <c r="O556" s="199"/>
      <c r="P556" s="208"/>
      <c r="Q556" s="209" t="e">
        <f>IF(OR(C556="",C556=R$4,C556=S$4),NA(),MATCH($B556&amp;$C556,K!$E:$E,0))</f>
        <v>#N/A</v>
      </c>
    </row>
    <row r="557" spans="1:17" ht="20.25">
      <c r="A557" s="193"/>
      <c r="B557" s="213"/>
      <c r="C557" s="213"/>
      <c r="D557" s="213" t="str">
        <f ca="1">IF(ISERROR($Q557),"",OFFSET(K!$D$1,$Q557-1,0))</f>
        <v/>
      </c>
      <c r="E557" s="213" t="str">
        <f ca="1">IF(ISERROR($Q557),"",OFFSET(K!$C$1,$Q557-1,0))</f>
        <v/>
      </c>
      <c r="F557" s="213" t="str">
        <f t="shared" ca="1" si="8"/>
        <v/>
      </c>
      <c r="G557" s="198"/>
      <c r="H557" s="207"/>
      <c r="I557" s="207"/>
      <c r="J557" s="207"/>
      <c r="K557" s="207"/>
      <c r="L557" s="207"/>
      <c r="M557" s="207"/>
      <c r="N557" s="207"/>
      <c r="O557" s="199"/>
      <c r="P557" s="208"/>
      <c r="Q557" s="209" t="e">
        <f>IF(OR(C557="",C557=R$4,C557=S$4),NA(),MATCH($B557&amp;$C557,K!$E:$E,0))</f>
        <v>#N/A</v>
      </c>
    </row>
    <row r="558" spans="1:17" ht="20.25">
      <c r="A558" s="193"/>
      <c r="B558" s="213"/>
      <c r="C558" s="213"/>
      <c r="D558" s="213" t="str">
        <f ca="1">IF(ISERROR($Q558),"",OFFSET(K!$D$1,$Q558-1,0))</f>
        <v/>
      </c>
      <c r="E558" s="213" t="str">
        <f ca="1">IF(ISERROR($Q558),"",OFFSET(K!$C$1,$Q558-1,0))</f>
        <v/>
      </c>
      <c r="F558" s="213" t="str">
        <f t="shared" ca="1" si="8"/>
        <v/>
      </c>
      <c r="G558" s="198"/>
      <c r="H558" s="207"/>
      <c r="I558" s="207"/>
      <c r="J558" s="207"/>
      <c r="K558" s="207"/>
      <c r="L558" s="207"/>
      <c r="M558" s="207"/>
      <c r="N558" s="207"/>
      <c r="O558" s="199"/>
      <c r="P558" s="208"/>
      <c r="Q558" s="209" t="e">
        <f>IF(OR(C558="",C558=R$4,C558=S$4),NA(),MATCH($B558&amp;$C558,K!$E:$E,0))</f>
        <v>#N/A</v>
      </c>
    </row>
    <row r="559" spans="1:17" ht="20.25">
      <c r="A559" s="193"/>
      <c r="B559" s="213"/>
      <c r="C559" s="213"/>
      <c r="D559" s="213" t="str">
        <f ca="1">IF(ISERROR($Q559),"",OFFSET(K!$D$1,$Q559-1,0))</f>
        <v/>
      </c>
      <c r="E559" s="213" t="str">
        <f ca="1">IF(ISERROR($Q559),"",OFFSET(K!$C$1,$Q559-1,0))</f>
        <v/>
      </c>
      <c r="F559" s="213" t="str">
        <f t="shared" ca="1" si="8"/>
        <v/>
      </c>
      <c r="G559" s="198"/>
      <c r="H559" s="207"/>
      <c r="I559" s="207"/>
      <c r="J559" s="207"/>
      <c r="K559" s="207"/>
      <c r="L559" s="207"/>
      <c r="M559" s="207"/>
      <c r="N559" s="207"/>
      <c r="O559" s="199"/>
      <c r="P559" s="208"/>
      <c r="Q559" s="209" t="e">
        <f>IF(OR(C559="",C559=R$4,C559=S$4),NA(),MATCH($B559&amp;$C559,K!$E:$E,0))</f>
        <v>#N/A</v>
      </c>
    </row>
    <row r="560" spans="1:17" ht="20.25">
      <c r="A560" s="193"/>
      <c r="B560" s="213"/>
      <c r="C560" s="213"/>
      <c r="D560" s="213" t="str">
        <f ca="1">IF(ISERROR($Q560),"",OFFSET(K!$D$1,$Q560-1,0))</f>
        <v/>
      </c>
      <c r="E560" s="213" t="str">
        <f ca="1">IF(ISERROR($Q560),"",OFFSET(K!$C$1,$Q560-1,0))</f>
        <v/>
      </c>
      <c r="F560" s="213" t="str">
        <f t="shared" ca="1" si="8"/>
        <v/>
      </c>
      <c r="G560" s="198"/>
      <c r="H560" s="207"/>
      <c r="I560" s="207"/>
      <c r="J560" s="207"/>
      <c r="K560" s="207"/>
      <c r="L560" s="207"/>
      <c r="M560" s="207"/>
      <c r="N560" s="207"/>
      <c r="O560" s="199"/>
      <c r="P560" s="208"/>
      <c r="Q560" s="209" t="e">
        <f>IF(OR(C560="",C560=R$4,C560=S$4),NA(),MATCH($B560&amp;$C560,K!$E:$E,0))</f>
        <v>#N/A</v>
      </c>
    </row>
    <row r="561" spans="1:17" ht="20.25">
      <c r="A561" s="193"/>
      <c r="B561" s="213"/>
      <c r="C561" s="213"/>
      <c r="D561" s="213" t="str">
        <f ca="1">IF(ISERROR($Q561),"",OFFSET(K!$D$1,$Q561-1,0))</f>
        <v/>
      </c>
      <c r="E561" s="213" t="str">
        <f ca="1">IF(ISERROR($Q561),"",OFFSET(K!$C$1,$Q561-1,0))</f>
        <v/>
      </c>
      <c r="F561" s="213" t="str">
        <f t="shared" ca="1" si="8"/>
        <v/>
      </c>
      <c r="G561" s="198"/>
      <c r="H561" s="207"/>
      <c r="I561" s="207"/>
      <c r="J561" s="207"/>
      <c r="K561" s="207"/>
      <c r="L561" s="207"/>
      <c r="M561" s="207"/>
      <c r="N561" s="207"/>
      <c r="O561" s="199"/>
      <c r="P561" s="208"/>
      <c r="Q561" s="209" t="e">
        <f>IF(OR(C561="",C561=R$4,C561=S$4),NA(),MATCH($B561&amp;$C561,K!$E:$E,0))</f>
        <v>#N/A</v>
      </c>
    </row>
    <row r="562" spans="1:17" ht="20.25">
      <c r="A562" s="193"/>
      <c r="B562" s="213"/>
      <c r="C562" s="213"/>
      <c r="D562" s="213" t="str">
        <f ca="1">IF(ISERROR($Q562),"",OFFSET(K!$D$1,$Q562-1,0))</f>
        <v/>
      </c>
      <c r="E562" s="213" t="str">
        <f ca="1">IF(ISERROR($Q562),"",OFFSET(K!$C$1,$Q562-1,0))</f>
        <v/>
      </c>
      <c r="F562" s="213" t="str">
        <f t="shared" ca="1" si="8"/>
        <v/>
      </c>
      <c r="G562" s="198"/>
      <c r="H562" s="207"/>
      <c r="I562" s="207"/>
      <c r="J562" s="207"/>
      <c r="K562" s="207"/>
      <c r="L562" s="207"/>
      <c r="M562" s="207"/>
      <c r="N562" s="207"/>
      <c r="O562" s="199"/>
      <c r="P562" s="208"/>
      <c r="Q562" s="209" t="e">
        <f>IF(OR(C562="",C562=R$4,C562=S$4),NA(),MATCH($B562&amp;$C562,K!$E:$E,0))</f>
        <v>#N/A</v>
      </c>
    </row>
    <row r="563" spans="1:17" ht="20.25">
      <c r="A563" s="193"/>
      <c r="B563" s="213"/>
      <c r="C563" s="213"/>
      <c r="D563" s="213" t="str">
        <f ca="1">IF(ISERROR($Q563),"",OFFSET(K!$D$1,$Q563-1,0))</f>
        <v/>
      </c>
      <c r="E563" s="213" t="str">
        <f ca="1">IF(ISERROR($Q563),"",OFFSET(K!$C$1,$Q563-1,0))</f>
        <v/>
      </c>
      <c r="F563" s="213" t="str">
        <f t="shared" ca="1" si="8"/>
        <v/>
      </c>
      <c r="G563" s="198"/>
      <c r="H563" s="207"/>
      <c r="I563" s="207"/>
      <c r="J563" s="207"/>
      <c r="K563" s="207"/>
      <c r="L563" s="207"/>
      <c r="M563" s="207"/>
      <c r="N563" s="207"/>
      <c r="O563" s="199"/>
      <c r="P563" s="208"/>
      <c r="Q563" s="209" t="e">
        <f>IF(OR(C563="",C563=R$4,C563=S$4),NA(),MATCH($B563&amp;$C563,K!$E:$E,0))</f>
        <v>#N/A</v>
      </c>
    </row>
    <row r="564" spans="1:17" ht="20.25">
      <c r="A564" s="193"/>
      <c r="B564" s="213"/>
      <c r="C564" s="213"/>
      <c r="D564" s="213" t="str">
        <f ca="1">IF(ISERROR($Q564),"",OFFSET(K!$D$1,$Q564-1,0))</f>
        <v/>
      </c>
      <c r="E564" s="213" t="str">
        <f ca="1">IF(ISERROR($Q564),"",OFFSET(K!$C$1,$Q564-1,0))</f>
        <v/>
      </c>
      <c r="F564" s="213" t="str">
        <f t="shared" ca="1" si="8"/>
        <v/>
      </c>
      <c r="G564" s="198"/>
      <c r="H564" s="207"/>
      <c r="I564" s="207"/>
      <c r="J564" s="207"/>
      <c r="K564" s="207"/>
      <c r="L564" s="207"/>
      <c r="M564" s="207"/>
      <c r="N564" s="207"/>
      <c r="O564" s="199"/>
      <c r="P564" s="208"/>
      <c r="Q564" s="209" t="e">
        <f>IF(OR(C564="",C564=R$4,C564=S$4),NA(),MATCH($B564&amp;$C564,K!$E:$E,0))</f>
        <v>#N/A</v>
      </c>
    </row>
    <row r="565" spans="1:17" ht="20.25">
      <c r="A565" s="193"/>
      <c r="B565" s="213"/>
      <c r="C565" s="213"/>
      <c r="D565" s="213" t="str">
        <f ca="1">IF(ISERROR($Q565),"",OFFSET(K!$D$1,$Q565-1,0))</f>
        <v/>
      </c>
      <c r="E565" s="213" t="str">
        <f ca="1">IF(ISERROR($Q565),"",OFFSET(K!$C$1,$Q565-1,0))</f>
        <v/>
      </c>
      <c r="F565" s="213" t="str">
        <f t="shared" ca="1" si="8"/>
        <v/>
      </c>
      <c r="G565" s="198"/>
      <c r="H565" s="207"/>
      <c r="I565" s="207"/>
      <c r="J565" s="207"/>
      <c r="K565" s="207"/>
      <c r="L565" s="207"/>
      <c r="M565" s="207"/>
      <c r="N565" s="207"/>
      <c r="O565" s="199"/>
      <c r="P565" s="208"/>
      <c r="Q565" s="209" t="e">
        <f>IF(OR(C565="",C565=R$4,C565=S$4),NA(),MATCH($B565&amp;$C565,K!$E:$E,0))</f>
        <v>#N/A</v>
      </c>
    </row>
    <row r="566" spans="1:17" ht="20.25">
      <c r="A566" s="193"/>
      <c r="B566" s="213"/>
      <c r="C566" s="213"/>
      <c r="D566" s="213" t="str">
        <f ca="1">IF(ISERROR($Q566),"",OFFSET(K!$D$1,$Q566-1,0))</f>
        <v/>
      </c>
      <c r="E566" s="213" t="str">
        <f ca="1">IF(ISERROR($Q566),"",OFFSET(K!$C$1,$Q566-1,0))</f>
        <v/>
      </c>
      <c r="F566" s="213" t="str">
        <f t="shared" ca="1" si="8"/>
        <v/>
      </c>
      <c r="G566" s="198"/>
      <c r="H566" s="207"/>
      <c r="I566" s="207"/>
      <c r="J566" s="207"/>
      <c r="K566" s="207"/>
      <c r="L566" s="207"/>
      <c r="M566" s="207"/>
      <c r="N566" s="207"/>
      <c r="O566" s="199"/>
      <c r="P566" s="208"/>
      <c r="Q566" s="209" t="e">
        <f>IF(OR(C566="",C566=R$4,C566=S$4),NA(),MATCH($B566&amp;$C566,K!$E:$E,0))</f>
        <v>#N/A</v>
      </c>
    </row>
    <row r="567" spans="1:17" ht="20.25">
      <c r="A567" s="193"/>
      <c r="B567" s="213"/>
      <c r="C567" s="213"/>
      <c r="D567" s="213" t="str">
        <f ca="1">IF(ISERROR($Q567),"",OFFSET(K!$D$1,$Q567-1,0))</f>
        <v/>
      </c>
      <c r="E567" s="213" t="str">
        <f ca="1">IF(ISERROR($Q567),"",OFFSET(K!$C$1,$Q567-1,0))</f>
        <v/>
      </c>
      <c r="F567" s="213" t="str">
        <f t="shared" ca="1" si="8"/>
        <v/>
      </c>
      <c r="G567" s="198"/>
      <c r="H567" s="207"/>
      <c r="I567" s="207"/>
      <c r="J567" s="207"/>
      <c r="K567" s="207"/>
      <c r="L567" s="207"/>
      <c r="M567" s="207"/>
      <c r="N567" s="207"/>
      <c r="O567" s="199"/>
      <c r="P567" s="208"/>
      <c r="Q567" s="209" t="e">
        <f>IF(OR(C567="",C567=R$4,C567=S$4),NA(),MATCH($B567&amp;$C567,K!$E:$E,0))</f>
        <v>#N/A</v>
      </c>
    </row>
    <row r="568" spans="1:17" ht="20.25">
      <c r="A568" s="193"/>
      <c r="B568" s="213"/>
      <c r="C568" s="213"/>
      <c r="D568" s="213" t="str">
        <f ca="1">IF(ISERROR($Q568),"",OFFSET(K!$D$1,$Q568-1,0))</f>
        <v/>
      </c>
      <c r="E568" s="213" t="str">
        <f ca="1">IF(ISERROR($Q568),"",OFFSET(K!$C$1,$Q568-1,0))</f>
        <v/>
      </c>
      <c r="F568" s="213" t="str">
        <f t="shared" ca="1" si="8"/>
        <v/>
      </c>
      <c r="G568" s="198"/>
      <c r="H568" s="207"/>
      <c r="I568" s="207"/>
      <c r="J568" s="207"/>
      <c r="K568" s="207"/>
      <c r="L568" s="207"/>
      <c r="M568" s="207"/>
      <c r="N568" s="207"/>
      <c r="O568" s="199"/>
      <c r="P568" s="208"/>
      <c r="Q568" s="209" t="e">
        <f>IF(OR(C568="",C568=R$4,C568=S$4),NA(),MATCH($B568&amp;$C568,K!$E:$E,0))</f>
        <v>#N/A</v>
      </c>
    </row>
    <row r="569" spans="1:17" ht="20.25">
      <c r="A569" s="193"/>
      <c r="B569" s="213"/>
      <c r="C569" s="213"/>
      <c r="D569" s="213" t="str">
        <f ca="1">IF(ISERROR($Q569),"",OFFSET(K!$D$1,$Q569-1,0))</f>
        <v/>
      </c>
      <c r="E569" s="213" t="str">
        <f ca="1">IF(ISERROR($Q569),"",OFFSET(K!$C$1,$Q569-1,0))</f>
        <v/>
      </c>
      <c r="F569" s="213" t="str">
        <f t="shared" ca="1" si="8"/>
        <v/>
      </c>
      <c r="G569" s="198"/>
      <c r="H569" s="207"/>
      <c r="I569" s="207"/>
      <c r="J569" s="207"/>
      <c r="K569" s="207"/>
      <c r="L569" s="207"/>
      <c r="M569" s="207"/>
      <c r="N569" s="207"/>
      <c r="O569" s="199"/>
      <c r="P569" s="208"/>
      <c r="Q569" s="209" t="e">
        <f>IF(OR(C569="",C569=R$4,C569=S$4),NA(),MATCH($B569&amp;$C569,K!$E:$E,0))</f>
        <v>#N/A</v>
      </c>
    </row>
    <row r="570" spans="1:17" ht="20.25">
      <c r="A570" s="193"/>
      <c r="B570" s="213"/>
      <c r="C570" s="213"/>
      <c r="D570" s="213" t="str">
        <f ca="1">IF(ISERROR($Q570),"",OFFSET(K!$D$1,$Q570-1,0))</f>
        <v/>
      </c>
      <c r="E570" s="213" t="str">
        <f ca="1">IF(ISERROR($Q570),"",OFFSET(K!$C$1,$Q570-1,0))</f>
        <v/>
      </c>
      <c r="F570" s="213" t="str">
        <f t="shared" ca="1" si="8"/>
        <v/>
      </c>
      <c r="G570" s="198"/>
      <c r="H570" s="207"/>
      <c r="I570" s="207"/>
      <c r="J570" s="207"/>
      <c r="K570" s="207"/>
      <c r="L570" s="207"/>
      <c r="M570" s="207"/>
      <c r="N570" s="207"/>
      <c r="O570" s="199"/>
      <c r="P570" s="208"/>
      <c r="Q570" s="209" t="e">
        <f>IF(OR(C570="",C570=R$4,C570=S$4),NA(),MATCH($B570&amp;$C570,K!$E:$E,0))</f>
        <v>#N/A</v>
      </c>
    </row>
    <row r="571" spans="1:17" ht="20.25">
      <c r="A571" s="193"/>
      <c r="B571" s="213"/>
      <c r="C571" s="213"/>
      <c r="D571" s="213" t="str">
        <f ca="1">IF(ISERROR($Q571),"",OFFSET(K!$D$1,$Q571-1,0))</f>
        <v/>
      </c>
      <c r="E571" s="213" t="str">
        <f ca="1">IF(ISERROR($Q571),"",OFFSET(K!$C$1,$Q571-1,0))</f>
        <v/>
      </c>
      <c r="F571" s="213" t="str">
        <f t="shared" ca="1" si="8"/>
        <v/>
      </c>
      <c r="G571" s="198"/>
      <c r="H571" s="207"/>
      <c r="I571" s="207"/>
      <c r="J571" s="207"/>
      <c r="K571" s="207"/>
      <c r="L571" s="207"/>
      <c r="M571" s="207"/>
      <c r="N571" s="207"/>
      <c r="O571" s="199"/>
      <c r="P571" s="208"/>
      <c r="Q571" s="209" t="e">
        <f>IF(OR(C571="",C571=R$4,C571=S$4),NA(),MATCH($B571&amp;$C571,K!$E:$E,0))</f>
        <v>#N/A</v>
      </c>
    </row>
    <row r="572" spans="1:17" ht="20.25">
      <c r="A572" s="193"/>
      <c r="B572" s="213"/>
      <c r="C572" s="213"/>
      <c r="D572" s="213" t="str">
        <f ca="1">IF(ISERROR($Q572),"",OFFSET(K!$D$1,$Q572-1,0))</f>
        <v/>
      </c>
      <c r="E572" s="213" t="str">
        <f ca="1">IF(ISERROR($Q572),"",OFFSET(K!$C$1,$Q572-1,0))</f>
        <v/>
      </c>
      <c r="F572" s="213" t="str">
        <f t="shared" ca="1" si="8"/>
        <v/>
      </c>
      <c r="G572" s="198"/>
      <c r="H572" s="207"/>
      <c r="I572" s="207"/>
      <c r="J572" s="207"/>
      <c r="K572" s="207"/>
      <c r="L572" s="207"/>
      <c r="M572" s="207"/>
      <c r="N572" s="207"/>
      <c r="O572" s="199"/>
      <c r="P572" s="208"/>
      <c r="Q572" s="209" t="e">
        <f>IF(OR(C572="",C572=R$4,C572=S$4),NA(),MATCH($B572&amp;$C572,K!$E:$E,0))</f>
        <v>#N/A</v>
      </c>
    </row>
    <row r="573" spans="1:17" ht="20.25">
      <c r="A573" s="193"/>
      <c r="B573" s="213"/>
      <c r="C573" s="213"/>
      <c r="D573" s="213" t="str">
        <f ca="1">IF(ISERROR($Q573),"",OFFSET(K!$D$1,$Q573-1,0))</f>
        <v/>
      </c>
      <c r="E573" s="213" t="str">
        <f ca="1">IF(ISERROR($Q573),"",OFFSET(K!$C$1,$Q573-1,0))</f>
        <v/>
      </c>
      <c r="F573" s="213" t="str">
        <f t="shared" ca="1" si="8"/>
        <v/>
      </c>
      <c r="G573" s="198"/>
      <c r="H573" s="207"/>
      <c r="I573" s="207"/>
      <c r="J573" s="207"/>
      <c r="K573" s="207"/>
      <c r="L573" s="207"/>
      <c r="M573" s="207"/>
      <c r="N573" s="207"/>
      <c r="O573" s="199"/>
      <c r="P573" s="208"/>
      <c r="Q573" s="209" t="e">
        <f>IF(OR(C573="",C573=R$4,C573=S$4),NA(),MATCH($B573&amp;$C573,K!$E:$E,0))</f>
        <v>#N/A</v>
      </c>
    </row>
    <row r="574" spans="1:17" ht="20.25">
      <c r="A574" s="193"/>
      <c r="B574" s="213"/>
      <c r="C574" s="213"/>
      <c r="D574" s="213" t="str">
        <f ca="1">IF(ISERROR($Q574),"",OFFSET(K!$D$1,$Q574-1,0))</f>
        <v/>
      </c>
      <c r="E574" s="213" t="str">
        <f ca="1">IF(ISERROR($Q574),"",OFFSET(K!$C$1,$Q574-1,0))</f>
        <v/>
      </c>
      <c r="F574" s="213" t="str">
        <f t="shared" ca="1" si="8"/>
        <v/>
      </c>
      <c r="G574" s="198"/>
      <c r="H574" s="207"/>
      <c r="I574" s="207"/>
      <c r="J574" s="207"/>
      <c r="K574" s="207"/>
      <c r="L574" s="207"/>
      <c r="M574" s="207"/>
      <c r="N574" s="207"/>
      <c r="O574" s="199"/>
      <c r="P574" s="208"/>
      <c r="Q574" s="209" t="e">
        <f>IF(OR(C574="",C574=R$4,C574=S$4),NA(),MATCH($B574&amp;$C574,K!$E:$E,0))</f>
        <v>#N/A</v>
      </c>
    </row>
    <row r="575" spans="1:17" ht="20.25">
      <c r="A575" s="193"/>
      <c r="B575" s="213"/>
      <c r="C575" s="213"/>
      <c r="D575" s="213" t="str">
        <f ca="1">IF(ISERROR($Q575),"",OFFSET(K!$D$1,$Q575-1,0))</f>
        <v/>
      </c>
      <c r="E575" s="213" t="str">
        <f ca="1">IF(ISERROR($Q575),"",OFFSET(K!$C$1,$Q575-1,0))</f>
        <v/>
      </c>
      <c r="F575" s="213" t="str">
        <f t="shared" ca="1" si="8"/>
        <v/>
      </c>
      <c r="G575" s="198"/>
      <c r="H575" s="207"/>
      <c r="I575" s="207"/>
      <c r="J575" s="207"/>
      <c r="K575" s="207"/>
      <c r="L575" s="207"/>
      <c r="M575" s="207"/>
      <c r="N575" s="207"/>
      <c r="O575" s="199"/>
      <c r="P575" s="208"/>
      <c r="Q575" s="209" t="e">
        <f>IF(OR(C575="",C575=R$4,C575=S$4),NA(),MATCH($B575&amp;$C575,K!$E:$E,0))</f>
        <v>#N/A</v>
      </c>
    </row>
    <row r="576" spans="1:17" ht="20.25">
      <c r="A576" s="193"/>
      <c r="B576" s="213"/>
      <c r="C576" s="213"/>
      <c r="D576" s="213" t="str">
        <f ca="1">IF(ISERROR($Q576),"",OFFSET(K!$D$1,$Q576-1,0))</f>
        <v/>
      </c>
      <c r="E576" s="213" t="str">
        <f ca="1">IF(ISERROR($Q576),"",OFFSET(K!$C$1,$Q576-1,0))</f>
        <v/>
      </c>
      <c r="F576" s="213" t="str">
        <f t="shared" ca="1" si="8"/>
        <v/>
      </c>
      <c r="G576" s="198"/>
      <c r="H576" s="207"/>
      <c r="I576" s="207"/>
      <c r="J576" s="207"/>
      <c r="K576" s="207"/>
      <c r="L576" s="207"/>
      <c r="M576" s="207"/>
      <c r="N576" s="207"/>
      <c r="O576" s="199"/>
      <c r="P576" s="208"/>
      <c r="Q576" s="209" t="e">
        <f>IF(OR(C576="",C576=R$4,C576=S$4),NA(),MATCH($B576&amp;$C576,K!$E:$E,0))</f>
        <v>#N/A</v>
      </c>
    </row>
    <row r="577" spans="1:17" ht="20.25">
      <c r="A577" s="193"/>
      <c r="B577" s="213"/>
      <c r="C577" s="213"/>
      <c r="D577" s="213" t="str">
        <f ca="1">IF(ISERROR($Q577),"",OFFSET(K!$D$1,$Q577-1,0))</f>
        <v/>
      </c>
      <c r="E577" s="213" t="str">
        <f ca="1">IF(ISERROR($Q577),"",OFFSET(K!$C$1,$Q577-1,0))</f>
        <v/>
      </c>
      <c r="F577" s="213" t="str">
        <f t="shared" ca="1" si="8"/>
        <v/>
      </c>
      <c r="G577" s="198"/>
      <c r="H577" s="207"/>
      <c r="I577" s="207"/>
      <c r="J577" s="207"/>
      <c r="K577" s="207"/>
      <c r="L577" s="207"/>
      <c r="M577" s="207"/>
      <c r="N577" s="207"/>
      <c r="O577" s="199"/>
      <c r="P577" s="208"/>
      <c r="Q577" s="209" t="e">
        <f>IF(OR(C577="",C577=R$4,C577=S$4),NA(),MATCH($B577&amp;$C577,K!$E:$E,0))</f>
        <v>#N/A</v>
      </c>
    </row>
    <row r="578" spans="1:17" ht="20.25">
      <c r="A578" s="193"/>
      <c r="B578" s="213"/>
      <c r="C578" s="213"/>
      <c r="D578" s="213" t="str">
        <f ca="1">IF(ISERROR($Q578),"",OFFSET(K!$D$1,$Q578-1,0))</f>
        <v/>
      </c>
      <c r="E578" s="213" t="str">
        <f ca="1">IF(ISERROR($Q578),"",OFFSET(K!$C$1,$Q578-1,0))</f>
        <v/>
      </c>
      <c r="F578" s="213" t="str">
        <f t="shared" ca="1" si="8"/>
        <v/>
      </c>
      <c r="G578" s="198"/>
      <c r="H578" s="207"/>
      <c r="I578" s="207"/>
      <c r="J578" s="207"/>
      <c r="K578" s="207"/>
      <c r="L578" s="207"/>
      <c r="M578" s="207"/>
      <c r="N578" s="207"/>
      <c r="O578" s="199"/>
      <c r="P578" s="208"/>
      <c r="Q578" s="209" t="e">
        <f>IF(OR(C578="",C578=R$4,C578=S$4),NA(),MATCH($B578&amp;$C578,K!$E:$E,0))</f>
        <v>#N/A</v>
      </c>
    </row>
    <row r="579" spans="1:17" ht="20.25">
      <c r="A579" s="193"/>
      <c r="B579" s="213"/>
      <c r="C579" s="213"/>
      <c r="D579" s="213" t="str">
        <f ca="1">IF(ISERROR($Q579),"",OFFSET(K!$D$1,$Q579-1,0))</f>
        <v/>
      </c>
      <c r="E579" s="213" t="str">
        <f ca="1">IF(ISERROR($Q579),"",OFFSET(K!$C$1,$Q579-1,0))</f>
        <v/>
      </c>
      <c r="F579" s="213" t="str">
        <f t="shared" ca="1" si="8"/>
        <v/>
      </c>
      <c r="G579" s="198"/>
      <c r="H579" s="207"/>
      <c r="I579" s="207"/>
      <c r="J579" s="207"/>
      <c r="K579" s="207"/>
      <c r="L579" s="207"/>
      <c r="M579" s="207"/>
      <c r="N579" s="207"/>
      <c r="O579" s="199"/>
      <c r="P579" s="208"/>
      <c r="Q579" s="209" t="e">
        <f>IF(OR(C579="",C579=R$4,C579=S$4),NA(),MATCH($B579&amp;$C579,K!$E:$E,0))</f>
        <v>#N/A</v>
      </c>
    </row>
    <row r="580" spans="1:17" ht="20.25">
      <c r="A580" s="193"/>
      <c r="B580" s="213"/>
      <c r="C580" s="213"/>
      <c r="D580" s="213" t="str">
        <f ca="1">IF(ISERROR($Q580),"",OFFSET(K!$D$1,$Q580-1,0))</f>
        <v/>
      </c>
      <c r="E580" s="213" t="str">
        <f ca="1">IF(ISERROR($Q580),"",OFFSET(K!$C$1,$Q580-1,0))</f>
        <v/>
      </c>
      <c r="F580" s="213" t="str">
        <f t="shared" ca="1" si="8"/>
        <v/>
      </c>
      <c r="G580" s="198"/>
      <c r="H580" s="207"/>
      <c r="I580" s="207"/>
      <c r="J580" s="207"/>
      <c r="K580" s="207"/>
      <c r="L580" s="207"/>
      <c r="M580" s="207"/>
      <c r="N580" s="207"/>
      <c r="O580" s="199"/>
      <c r="P580" s="208"/>
      <c r="Q580" s="209" t="e">
        <f>IF(OR(C580="",C580=R$4,C580=S$4),NA(),MATCH($B580&amp;$C580,K!$E:$E,0))</f>
        <v>#N/A</v>
      </c>
    </row>
    <row r="581" spans="1:17" ht="20.25">
      <c r="A581" s="193"/>
      <c r="B581" s="213"/>
      <c r="C581" s="213"/>
      <c r="D581" s="213" t="str">
        <f ca="1">IF(ISERROR($Q581),"",OFFSET(K!$D$1,$Q581-1,0))</f>
        <v/>
      </c>
      <c r="E581" s="213" t="str">
        <f ca="1">IF(ISERROR($Q581),"",OFFSET(K!$C$1,$Q581-1,0))</f>
        <v/>
      </c>
      <c r="F581" s="213" t="str">
        <f t="shared" ref="F581:F644" ca="1" si="9">IF(ISERROR($Q581),"",OFFSET(S_E1,MATCH(B581&amp;D581,S_M,0)-1,0))</f>
        <v/>
      </c>
      <c r="G581" s="198"/>
      <c r="H581" s="207"/>
      <c r="I581" s="207"/>
      <c r="J581" s="207"/>
      <c r="K581" s="207"/>
      <c r="L581" s="207"/>
      <c r="M581" s="207"/>
      <c r="N581" s="207"/>
      <c r="O581" s="199"/>
      <c r="P581" s="208"/>
      <c r="Q581" s="209" t="e">
        <f>IF(OR(C581="",C581=R$4,C581=S$4),NA(),MATCH($B581&amp;$C581,K!$E:$E,0))</f>
        <v>#N/A</v>
      </c>
    </row>
    <row r="582" spans="1:17" ht="20.25">
      <c r="A582" s="193"/>
      <c r="B582" s="213"/>
      <c r="C582" s="213"/>
      <c r="D582" s="213" t="str">
        <f ca="1">IF(ISERROR($Q582),"",OFFSET(K!$D$1,$Q582-1,0))</f>
        <v/>
      </c>
      <c r="E582" s="213" t="str">
        <f ca="1">IF(ISERROR($Q582),"",OFFSET(K!$C$1,$Q582-1,0))</f>
        <v/>
      </c>
      <c r="F582" s="213" t="str">
        <f t="shared" ca="1" si="9"/>
        <v/>
      </c>
      <c r="G582" s="198"/>
      <c r="H582" s="207"/>
      <c r="I582" s="207"/>
      <c r="J582" s="207"/>
      <c r="K582" s="207"/>
      <c r="L582" s="207"/>
      <c r="M582" s="207"/>
      <c r="N582" s="207"/>
      <c r="O582" s="199"/>
      <c r="P582" s="208"/>
      <c r="Q582" s="209" t="e">
        <f>IF(OR(C582="",C582=R$4,C582=S$4),NA(),MATCH($B582&amp;$C582,K!$E:$E,0))</f>
        <v>#N/A</v>
      </c>
    </row>
    <row r="583" spans="1:17" ht="20.25">
      <c r="A583" s="193"/>
      <c r="B583" s="213"/>
      <c r="C583" s="213"/>
      <c r="D583" s="213" t="str">
        <f ca="1">IF(ISERROR($Q583),"",OFFSET(K!$D$1,$Q583-1,0))</f>
        <v/>
      </c>
      <c r="E583" s="213" t="str">
        <f ca="1">IF(ISERROR($Q583),"",OFFSET(K!$C$1,$Q583-1,0))</f>
        <v/>
      </c>
      <c r="F583" s="213" t="str">
        <f t="shared" ca="1" si="9"/>
        <v/>
      </c>
      <c r="G583" s="198"/>
      <c r="H583" s="207"/>
      <c r="I583" s="207"/>
      <c r="J583" s="207"/>
      <c r="K583" s="207"/>
      <c r="L583" s="207"/>
      <c r="M583" s="207"/>
      <c r="N583" s="207"/>
      <c r="O583" s="199"/>
      <c r="P583" s="208"/>
      <c r="Q583" s="209" t="e">
        <f>IF(OR(C583="",C583=R$4,C583=S$4),NA(),MATCH($B583&amp;$C583,K!$E:$E,0))</f>
        <v>#N/A</v>
      </c>
    </row>
    <row r="584" spans="1:17" ht="20.25">
      <c r="A584" s="193"/>
      <c r="B584" s="213"/>
      <c r="C584" s="213"/>
      <c r="D584" s="213" t="str">
        <f ca="1">IF(ISERROR($Q584),"",OFFSET(K!$D$1,$Q584-1,0))</f>
        <v/>
      </c>
      <c r="E584" s="213" t="str">
        <f ca="1">IF(ISERROR($Q584),"",OFFSET(K!$C$1,$Q584-1,0))</f>
        <v/>
      </c>
      <c r="F584" s="213" t="str">
        <f t="shared" ca="1" si="9"/>
        <v/>
      </c>
      <c r="G584" s="198"/>
      <c r="H584" s="207"/>
      <c r="I584" s="207"/>
      <c r="J584" s="207"/>
      <c r="K584" s="207"/>
      <c r="L584" s="207"/>
      <c r="M584" s="207"/>
      <c r="N584" s="207"/>
      <c r="O584" s="199"/>
      <c r="P584" s="208"/>
      <c r="Q584" s="209" t="e">
        <f>IF(OR(C584="",C584=R$4,C584=S$4),NA(),MATCH($B584&amp;$C584,K!$E:$E,0))</f>
        <v>#N/A</v>
      </c>
    </row>
    <row r="585" spans="1:17" ht="20.25">
      <c r="A585" s="193"/>
      <c r="B585" s="213"/>
      <c r="C585" s="213"/>
      <c r="D585" s="213" t="str">
        <f ca="1">IF(ISERROR($Q585),"",OFFSET(K!$D$1,$Q585-1,0))</f>
        <v/>
      </c>
      <c r="E585" s="213" t="str">
        <f ca="1">IF(ISERROR($Q585),"",OFFSET(K!$C$1,$Q585-1,0))</f>
        <v/>
      </c>
      <c r="F585" s="213" t="str">
        <f t="shared" ca="1" si="9"/>
        <v/>
      </c>
      <c r="G585" s="198"/>
      <c r="H585" s="207"/>
      <c r="I585" s="207"/>
      <c r="J585" s="207"/>
      <c r="K585" s="207"/>
      <c r="L585" s="207"/>
      <c r="M585" s="207"/>
      <c r="N585" s="207"/>
      <c r="O585" s="199"/>
      <c r="P585" s="208"/>
      <c r="Q585" s="209" t="e">
        <f>IF(OR(C585="",C585=R$4,C585=S$4),NA(),MATCH($B585&amp;$C585,K!$E:$E,0))</f>
        <v>#N/A</v>
      </c>
    </row>
    <row r="586" spans="1:17" ht="20.25">
      <c r="A586" s="193"/>
      <c r="B586" s="213"/>
      <c r="C586" s="213"/>
      <c r="D586" s="213" t="str">
        <f ca="1">IF(ISERROR($Q586),"",OFFSET(K!$D$1,$Q586-1,0))</f>
        <v/>
      </c>
      <c r="E586" s="213" t="str">
        <f ca="1">IF(ISERROR($Q586),"",OFFSET(K!$C$1,$Q586-1,0))</f>
        <v/>
      </c>
      <c r="F586" s="213" t="str">
        <f t="shared" ca="1" si="9"/>
        <v/>
      </c>
      <c r="G586" s="198"/>
      <c r="H586" s="207"/>
      <c r="I586" s="207"/>
      <c r="J586" s="207"/>
      <c r="K586" s="207"/>
      <c r="L586" s="207"/>
      <c r="M586" s="207"/>
      <c r="N586" s="207"/>
      <c r="O586" s="199"/>
      <c r="P586" s="208"/>
      <c r="Q586" s="209" t="e">
        <f>IF(OR(C586="",C586=R$4,C586=S$4),NA(),MATCH($B586&amp;$C586,K!$E:$E,0))</f>
        <v>#N/A</v>
      </c>
    </row>
    <row r="587" spans="1:17" ht="20.25">
      <c r="A587" s="193"/>
      <c r="B587" s="213"/>
      <c r="C587" s="213"/>
      <c r="D587" s="213" t="str">
        <f ca="1">IF(ISERROR($Q587),"",OFFSET(K!$D$1,$Q587-1,0))</f>
        <v/>
      </c>
      <c r="E587" s="213" t="str">
        <f ca="1">IF(ISERROR($Q587),"",OFFSET(K!$C$1,$Q587-1,0))</f>
        <v/>
      </c>
      <c r="F587" s="213" t="str">
        <f t="shared" ca="1" si="9"/>
        <v/>
      </c>
      <c r="G587" s="198"/>
      <c r="H587" s="207"/>
      <c r="I587" s="207"/>
      <c r="J587" s="207"/>
      <c r="K587" s="207"/>
      <c r="L587" s="207"/>
      <c r="M587" s="207"/>
      <c r="N587" s="207"/>
      <c r="O587" s="199"/>
      <c r="P587" s="208"/>
      <c r="Q587" s="209" t="e">
        <f>IF(OR(C587="",C587=R$4,C587=S$4),NA(),MATCH($B587&amp;$C587,K!$E:$E,0))</f>
        <v>#N/A</v>
      </c>
    </row>
    <row r="588" spans="1:17" ht="20.25">
      <c r="A588" s="193"/>
      <c r="B588" s="213"/>
      <c r="C588" s="213"/>
      <c r="D588" s="213" t="str">
        <f ca="1">IF(ISERROR($Q588),"",OFFSET(K!$D$1,$Q588-1,0))</f>
        <v/>
      </c>
      <c r="E588" s="213" t="str">
        <f ca="1">IF(ISERROR($Q588),"",OFFSET(K!$C$1,$Q588-1,0))</f>
        <v/>
      </c>
      <c r="F588" s="213" t="str">
        <f t="shared" ca="1" si="9"/>
        <v/>
      </c>
      <c r="G588" s="198"/>
      <c r="H588" s="207"/>
      <c r="I588" s="207"/>
      <c r="J588" s="207"/>
      <c r="K588" s="207"/>
      <c r="L588" s="207"/>
      <c r="M588" s="207"/>
      <c r="N588" s="207"/>
      <c r="O588" s="199"/>
      <c r="P588" s="208"/>
      <c r="Q588" s="209" t="e">
        <f>IF(OR(C588="",C588=R$4,C588=S$4),NA(),MATCH($B588&amp;$C588,K!$E:$E,0))</f>
        <v>#N/A</v>
      </c>
    </row>
    <row r="589" spans="1:17" ht="20.25">
      <c r="A589" s="193"/>
      <c r="B589" s="213"/>
      <c r="C589" s="213"/>
      <c r="D589" s="213" t="str">
        <f ca="1">IF(ISERROR($Q589),"",OFFSET(K!$D$1,$Q589-1,0))</f>
        <v/>
      </c>
      <c r="E589" s="213" t="str">
        <f ca="1">IF(ISERROR($Q589),"",OFFSET(K!$C$1,$Q589-1,0))</f>
        <v/>
      </c>
      <c r="F589" s="213" t="str">
        <f t="shared" ca="1" si="9"/>
        <v/>
      </c>
      <c r="G589" s="198"/>
      <c r="H589" s="207"/>
      <c r="I589" s="207"/>
      <c r="J589" s="207"/>
      <c r="K589" s="207"/>
      <c r="L589" s="207"/>
      <c r="M589" s="207"/>
      <c r="N589" s="207"/>
      <c r="O589" s="199"/>
      <c r="P589" s="208"/>
      <c r="Q589" s="209" t="e">
        <f>IF(OR(C589="",C589=R$4,C589=S$4),NA(),MATCH($B589&amp;$C589,K!$E:$E,0))</f>
        <v>#N/A</v>
      </c>
    </row>
    <row r="590" spans="1:17" ht="20.25">
      <c r="A590" s="193"/>
      <c r="B590" s="213"/>
      <c r="C590" s="213"/>
      <c r="D590" s="213" t="str">
        <f ca="1">IF(ISERROR($Q590),"",OFFSET(K!$D$1,$Q590-1,0))</f>
        <v/>
      </c>
      <c r="E590" s="213" t="str">
        <f ca="1">IF(ISERROR($Q590),"",OFFSET(K!$C$1,$Q590-1,0))</f>
        <v/>
      </c>
      <c r="F590" s="213" t="str">
        <f t="shared" ca="1" si="9"/>
        <v/>
      </c>
      <c r="G590" s="198"/>
      <c r="H590" s="207"/>
      <c r="I590" s="207"/>
      <c r="J590" s="207"/>
      <c r="K590" s="207"/>
      <c r="L590" s="207"/>
      <c r="M590" s="207"/>
      <c r="N590" s="207"/>
      <c r="O590" s="199"/>
      <c r="P590" s="208"/>
      <c r="Q590" s="209" t="e">
        <f>IF(OR(C590="",C590=R$4,C590=S$4),NA(),MATCH($B590&amp;$C590,K!$E:$E,0))</f>
        <v>#N/A</v>
      </c>
    </row>
    <row r="591" spans="1:17" ht="20.25">
      <c r="A591" s="193"/>
      <c r="B591" s="213"/>
      <c r="C591" s="213"/>
      <c r="D591" s="213" t="str">
        <f ca="1">IF(ISERROR($Q591),"",OFFSET(K!$D$1,$Q591-1,0))</f>
        <v/>
      </c>
      <c r="E591" s="213" t="str">
        <f ca="1">IF(ISERROR($Q591),"",OFFSET(K!$C$1,$Q591-1,0))</f>
        <v/>
      </c>
      <c r="F591" s="213" t="str">
        <f t="shared" ca="1" si="9"/>
        <v/>
      </c>
      <c r="G591" s="198"/>
      <c r="H591" s="207"/>
      <c r="I591" s="207"/>
      <c r="J591" s="207"/>
      <c r="K591" s="207"/>
      <c r="L591" s="207"/>
      <c r="M591" s="207"/>
      <c r="N591" s="207"/>
      <c r="O591" s="199"/>
      <c r="P591" s="208"/>
      <c r="Q591" s="209" t="e">
        <f>IF(OR(C591="",C591=R$4,C591=S$4),NA(),MATCH($B591&amp;$C591,K!$E:$E,0))</f>
        <v>#N/A</v>
      </c>
    </row>
    <row r="592" spans="1:17" ht="20.25">
      <c r="A592" s="193"/>
      <c r="B592" s="213"/>
      <c r="C592" s="213"/>
      <c r="D592" s="213" t="str">
        <f ca="1">IF(ISERROR($Q592),"",OFFSET(K!$D$1,$Q592-1,0))</f>
        <v/>
      </c>
      <c r="E592" s="213" t="str">
        <f ca="1">IF(ISERROR($Q592),"",OFFSET(K!$C$1,$Q592-1,0))</f>
        <v/>
      </c>
      <c r="F592" s="213" t="str">
        <f t="shared" ca="1" si="9"/>
        <v/>
      </c>
      <c r="G592" s="198"/>
      <c r="H592" s="207"/>
      <c r="I592" s="207"/>
      <c r="J592" s="207"/>
      <c r="K592" s="207"/>
      <c r="L592" s="207"/>
      <c r="M592" s="207"/>
      <c r="N592" s="207"/>
      <c r="O592" s="199"/>
      <c r="P592" s="208"/>
      <c r="Q592" s="209" t="e">
        <f>IF(OR(C592="",C592=R$4,C592=S$4),NA(),MATCH($B592&amp;$C592,K!$E:$E,0))</f>
        <v>#N/A</v>
      </c>
    </row>
    <row r="593" spans="1:17" ht="20.25">
      <c r="A593" s="193"/>
      <c r="B593" s="213"/>
      <c r="C593" s="213"/>
      <c r="D593" s="213" t="str">
        <f ca="1">IF(ISERROR($Q593),"",OFFSET(K!$D$1,$Q593-1,0))</f>
        <v/>
      </c>
      <c r="E593" s="213" t="str">
        <f ca="1">IF(ISERROR($Q593),"",OFFSET(K!$C$1,$Q593-1,0))</f>
        <v/>
      </c>
      <c r="F593" s="213" t="str">
        <f t="shared" ca="1" si="9"/>
        <v/>
      </c>
      <c r="G593" s="198"/>
      <c r="H593" s="207"/>
      <c r="I593" s="207"/>
      <c r="J593" s="207"/>
      <c r="K593" s="207"/>
      <c r="L593" s="207"/>
      <c r="M593" s="207"/>
      <c r="N593" s="207"/>
      <c r="O593" s="199"/>
      <c r="P593" s="208"/>
      <c r="Q593" s="209" t="e">
        <f>IF(OR(C593="",C593=R$4,C593=S$4),NA(),MATCH($B593&amp;$C593,K!$E:$E,0))</f>
        <v>#N/A</v>
      </c>
    </row>
    <row r="594" spans="1:17" ht="20.25">
      <c r="A594" s="193"/>
      <c r="B594" s="213"/>
      <c r="C594" s="213"/>
      <c r="D594" s="213" t="str">
        <f ca="1">IF(ISERROR($Q594),"",OFFSET(K!$D$1,$Q594-1,0))</f>
        <v/>
      </c>
      <c r="E594" s="213" t="str">
        <f ca="1">IF(ISERROR($Q594),"",OFFSET(K!$C$1,$Q594-1,0))</f>
        <v/>
      </c>
      <c r="F594" s="213" t="str">
        <f t="shared" ca="1" si="9"/>
        <v/>
      </c>
      <c r="G594" s="198"/>
      <c r="H594" s="207"/>
      <c r="I594" s="207"/>
      <c r="J594" s="207"/>
      <c r="K594" s="207"/>
      <c r="L594" s="207"/>
      <c r="M594" s="207"/>
      <c r="N594" s="207"/>
      <c r="O594" s="199"/>
      <c r="P594" s="208"/>
      <c r="Q594" s="209" t="e">
        <f>IF(OR(C594="",C594=R$4,C594=S$4),NA(),MATCH($B594&amp;$C594,K!$E:$E,0))</f>
        <v>#N/A</v>
      </c>
    </row>
    <row r="595" spans="1:17" ht="20.25">
      <c r="A595" s="193"/>
      <c r="B595" s="213"/>
      <c r="C595" s="213"/>
      <c r="D595" s="213" t="str">
        <f ca="1">IF(ISERROR($Q595),"",OFFSET(K!$D$1,$Q595-1,0))</f>
        <v/>
      </c>
      <c r="E595" s="213" t="str">
        <f ca="1">IF(ISERROR($Q595),"",OFFSET(K!$C$1,$Q595-1,0))</f>
        <v/>
      </c>
      <c r="F595" s="213" t="str">
        <f t="shared" ca="1" si="9"/>
        <v/>
      </c>
      <c r="G595" s="198"/>
      <c r="H595" s="207"/>
      <c r="I595" s="207"/>
      <c r="J595" s="207"/>
      <c r="K595" s="207"/>
      <c r="L595" s="207"/>
      <c r="M595" s="207"/>
      <c r="N595" s="207"/>
      <c r="O595" s="199"/>
      <c r="P595" s="208"/>
      <c r="Q595" s="209" t="e">
        <f>IF(OR(C595="",C595=R$4,C595=S$4),NA(),MATCH($B595&amp;$C595,K!$E:$E,0))</f>
        <v>#N/A</v>
      </c>
    </row>
    <row r="596" spans="1:17" ht="20.25">
      <c r="A596" s="193"/>
      <c r="B596" s="213"/>
      <c r="C596" s="213"/>
      <c r="D596" s="213" t="str">
        <f ca="1">IF(ISERROR($Q596),"",OFFSET(K!$D$1,$Q596-1,0))</f>
        <v/>
      </c>
      <c r="E596" s="213" t="str">
        <f ca="1">IF(ISERROR($Q596),"",OFFSET(K!$C$1,$Q596-1,0))</f>
        <v/>
      </c>
      <c r="F596" s="213" t="str">
        <f t="shared" ca="1" si="9"/>
        <v/>
      </c>
      <c r="G596" s="198"/>
      <c r="H596" s="207"/>
      <c r="I596" s="207"/>
      <c r="J596" s="207"/>
      <c r="K596" s="207"/>
      <c r="L596" s="207"/>
      <c r="M596" s="207"/>
      <c r="N596" s="207"/>
      <c r="O596" s="199"/>
      <c r="P596" s="208"/>
      <c r="Q596" s="209" t="e">
        <f>IF(OR(C596="",C596=R$4,C596=S$4),NA(),MATCH($B596&amp;$C596,K!$E:$E,0))</f>
        <v>#N/A</v>
      </c>
    </row>
    <row r="597" spans="1:17" ht="20.25">
      <c r="A597" s="193"/>
      <c r="B597" s="213"/>
      <c r="C597" s="213"/>
      <c r="D597" s="213" t="str">
        <f ca="1">IF(ISERROR($Q597),"",OFFSET(K!$D$1,$Q597-1,0))</f>
        <v/>
      </c>
      <c r="E597" s="213" t="str">
        <f ca="1">IF(ISERROR($Q597),"",OFFSET(K!$C$1,$Q597-1,0))</f>
        <v/>
      </c>
      <c r="F597" s="213" t="str">
        <f t="shared" ca="1" si="9"/>
        <v/>
      </c>
      <c r="G597" s="198"/>
      <c r="H597" s="207"/>
      <c r="I597" s="207"/>
      <c r="J597" s="207"/>
      <c r="K597" s="207"/>
      <c r="L597" s="207"/>
      <c r="M597" s="207"/>
      <c r="N597" s="207"/>
      <c r="O597" s="199"/>
      <c r="P597" s="208"/>
      <c r="Q597" s="209" t="e">
        <f>IF(OR(C597="",C597=R$4,C597=S$4),NA(),MATCH($B597&amp;$C597,K!$E:$E,0))</f>
        <v>#N/A</v>
      </c>
    </row>
    <row r="598" spans="1:17" ht="20.25">
      <c r="A598" s="193"/>
      <c r="B598" s="213"/>
      <c r="C598" s="213"/>
      <c r="D598" s="213" t="str">
        <f ca="1">IF(ISERROR($Q598),"",OFFSET(K!$D$1,$Q598-1,0))</f>
        <v/>
      </c>
      <c r="E598" s="213" t="str">
        <f ca="1">IF(ISERROR($Q598),"",OFFSET(K!$C$1,$Q598-1,0))</f>
        <v/>
      </c>
      <c r="F598" s="213" t="str">
        <f t="shared" ca="1" si="9"/>
        <v/>
      </c>
      <c r="G598" s="198"/>
      <c r="H598" s="207"/>
      <c r="I598" s="207"/>
      <c r="J598" s="207"/>
      <c r="K598" s="207"/>
      <c r="L598" s="207"/>
      <c r="M598" s="207"/>
      <c r="N598" s="207"/>
      <c r="O598" s="199"/>
      <c r="P598" s="208"/>
      <c r="Q598" s="209" t="e">
        <f>IF(OR(C598="",C598=R$4,C598=S$4),NA(),MATCH($B598&amp;$C598,K!$E:$E,0))</f>
        <v>#N/A</v>
      </c>
    </row>
    <row r="599" spans="1:17" ht="20.25">
      <c r="A599" s="193"/>
      <c r="B599" s="213"/>
      <c r="C599" s="213"/>
      <c r="D599" s="213" t="str">
        <f ca="1">IF(ISERROR($Q599),"",OFFSET(K!$D$1,$Q599-1,0))</f>
        <v/>
      </c>
      <c r="E599" s="213" t="str">
        <f ca="1">IF(ISERROR($Q599),"",OFFSET(K!$C$1,$Q599-1,0))</f>
        <v/>
      </c>
      <c r="F599" s="213" t="str">
        <f t="shared" ca="1" si="9"/>
        <v/>
      </c>
      <c r="G599" s="198"/>
      <c r="H599" s="207"/>
      <c r="I599" s="207"/>
      <c r="J599" s="207"/>
      <c r="K599" s="207"/>
      <c r="L599" s="207"/>
      <c r="M599" s="207"/>
      <c r="N599" s="207"/>
      <c r="O599" s="199"/>
      <c r="P599" s="208"/>
      <c r="Q599" s="209" t="e">
        <f>IF(OR(C599="",C599=R$4,C599=S$4),NA(),MATCH($B599&amp;$C599,K!$E:$E,0))</f>
        <v>#N/A</v>
      </c>
    </row>
    <row r="600" spans="1:17" ht="20.25">
      <c r="A600" s="193"/>
      <c r="B600" s="213"/>
      <c r="C600" s="213"/>
      <c r="D600" s="213" t="str">
        <f ca="1">IF(ISERROR($Q600),"",OFFSET(K!$D$1,$Q600-1,0))</f>
        <v/>
      </c>
      <c r="E600" s="213" t="str">
        <f ca="1">IF(ISERROR($Q600),"",OFFSET(K!$C$1,$Q600-1,0))</f>
        <v/>
      </c>
      <c r="F600" s="213" t="str">
        <f t="shared" ca="1" si="9"/>
        <v/>
      </c>
      <c r="G600" s="198"/>
      <c r="H600" s="207"/>
      <c r="I600" s="207"/>
      <c r="J600" s="207"/>
      <c r="K600" s="207"/>
      <c r="L600" s="207"/>
      <c r="M600" s="207"/>
      <c r="N600" s="207"/>
      <c r="O600" s="199"/>
      <c r="P600" s="208"/>
      <c r="Q600" s="209" t="e">
        <f>IF(OR(C600="",C600=R$4,C600=S$4),NA(),MATCH($B600&amp;$C600,K!$E:$E,0))</f>
        <v>#N/A</v>
      </c>
    </row>
    <row r="601" spans="1:17" ht="20.25">
      <c r="A601" s="193"/>
      <c r="B601" s="213"/>
      <c r="C601" s="213"/>
      <c r="D601" s="213" t="str">
        <f ca="1">IF(ISERROR($Q601),"",OFFSET(K!$D$1,$Q601-1,0))</f>
        <v/>
      </c>
      <c r="E601" s="213" t="str">
        <f ca="1">IF(ISERROR($Q601),"",OFFSET(K!$C$1,$Q601-1,0))</f>
        <v/>
      </c>
      <c r="F601" s="213" t="str">
        <f t="shared" ca="1" si="9"/>
        <v/>
      </c>
      <c r="G601" s="198"/>
      <c r="H601" s="207"/>
      <c r="I601" s="207"/>
      <c r="J601" s="207"/>
      <c r="K601" s="207"/>
      <c r="L601" s="207"/>
      <c r="M601" s="207"/>
      <c r="N601" s="207"/>
      <c r="O601" s="199"/>
      <c r="P601" s="208"/>
      <c r="Q601" s="209" t="e">
        <f>IF(OR(C601="",C601=R$4,C601=S$4),NA(),MATCH($B601&amp;$C601,K!$E:$E,0))</f>
        <v>#N/A</v>
      </c>
    </row>
    <row r="602" spans="1:17" ht="20.25">
      <c r="A602" s="193"/>
      <c r="B602" s="213"/>
      <c r="C602" s="213"/>
      <c r="D602" s="213" t="str">
        <f ca="1">IF(ISERROR($Q602),"",OFFSET(K!$D$1,$Q602-1,0))</f>
        <v/>
      </c>
      <c r="E602" s="213" t="str">
        <f ca="1">IF(ISERROR($Q602),"",OFFSET(K!$C$1,$Q602-1,0))</f>
        <v/>
      </c>
      <c r="F602" s="213" t="str">
        <f t="shared" ca="1" si="9"/>
        <v/>
      </c>
      <c r="G602" s="198"/>
      <c r="H602" s="207"/>
      <c r="I602" s="207"/>
      <c r="J602" s="207"/>
      <c r="K602" s="207"/>
      <c r="L602" s="207"/>
      <c r="M602" s="207"/>
      <c r="N602" s="207"/>
      <c r="O602" s="199"/>
      <c r="P602" s="208"/>
      <c r="Q602" s="209" t="e">
        <f>IF(OR(C602="",C602=R$4,C602=S$4),NA(),MATCH($B602&amp;$C602,K!$E:$E,0))</f>
        <v>#N/A</v>
      </c>
    </row>
    <row r="603" spans="1:17" ht="20.25">
      <c r="A603" s="193"/>
      <c r="B603" s="213"/>
      <c r="C603" s="213"/>
      <c r="D603" s="213" t="str">
        <f ca="1">IF(ISERROR($Q603),"",OFFSET(K!$D$1,$Q603-1,0))</f>
        <v/>
      </c>
      <c r="E603" s="213" t="str">
        <f ca="1">IF(ISERROR($Q603),"",OFFSET(K!$C$1,$Q603-1,0))</f>
        <v/>
      </c>
      <c r="F603" s="213" t="str">
        <f t="shared" ca="1" si="9"/>
        <v/>
      </c>
      <c r="G603" s="198"/>
      <c r="H603" s="207"/>
      <c r="I603" s="207"/>
      <c r="J603" s="207"/>
      <c r="K603" s="207"/>
      <c r="L603" s="207"/>
      <c r="M603" s="207"/>
      <c r="N603" s="207"/>
      <c r="O603" s="199"/>
      <c r="P603" s="208"/>
      <c r="Q603" s="209" t="e">
        <f>IF(OR(C603="",C603=R$4,C603=S$4),NA(),MATCH($B603&amp;$C603,K!$E:$E,0))</f>
        <v>#N/A</v>
      </c>
    </row>
    <row r="604" spans="1:17" ht="20.25">
      <c r="A604" s="193"/>
      <c r="B604" s="213"/>
      <c r="C604" s="213"/>
      <c r="D604" s="213" t="str">
        <f ca="1">IF(ISERROR($Q604),"",OFFSET(K!$D$1,$Q604-1,0))</f>
        <v/>
      </c>
      <c r="E604" s="213" t="str">
        <f ca="1">IF(ISERROR($Q604),"",OFFSET(K!$C$1,$Q604-1,0))</f>
        <v/>
      </c>
      <c r="F604" s="213" t="str">
        <f t="shared" ca="1" si="9"/>
        <v/>
      </c>
      <c r="G604" s="198"/>
      <c r="H604" s="207"/>
      <c r="I604" s="207"/>
      <c r="J604" s="207"/>
      <c r="K604" s="207"/>
      <c r="L604" s="207"/>
      <c r="M604" s="207"/>
      <c r="N604" s="207"/>
      <c r="O604" s="199"/>
      <c r="P604" s="208"/>
      <c r="Q604" s="209" t="e">
        <f>IF(OR(C604="",C604=R$4,C604=S$4),NA(),MATCH($B604&amp;$C604,K!$E:$E,0))</f>
        <v>#N/A</v>
      </c>
    </row>
    <row r="605" spans="1:17" ht="20.25">
      <c r="A605" s="193"/>
      <c r="B605" s="213"/>
      <c r="C605" s="213"/>
      <c r="D605" s="213" t="str">
        <f ca="1">IF(ISERROR($Q605),"",OFFSET(K!$D$1,$Q605-1,0))</f>
        <v/>
      </c>
      <c r="E605" s="213" t="str">
        <f ca="1">IF(ISERROR($Q605),"",OFFSET(K!$C$1,$Q605-1,0))</f>
        <v/>
      </c>
      <c r="F605" s="213" t="str">
        <f t="shared" ca="1" si="9"/>
        <v/>
      </c>
      <c r="G605" s="198"/>
      <c r="H605" s="207"/>
      <c r="I605" s="207"/>
      <c r="J605" s="207"/>
      <c r="K605" s="207"/>
      <c r="L605" s="207"/>
      <c r="M605" s="207"/>
      <c r="N605" s="207"/>
      <c r="O605" s="199"/>
      <c r="P605" s="208"/>
      <c r="Q605" s="209" t="e">
        <f>IF(OR(C605="",C605=R$4,C605=S$4),NA(),MATCH($B605&amp;$C605,K!$E:$E,0))</f>
        <v>#N/A</v>
      </c>
    </row>
    <row r="606" spans="1:17" ht="20.25">
      <c r="A606" s="193"/>
      <c r="B606" s="213"/>
      <c r="C606" s="213"/>
      <c r="D606" s="213" t="str">
        <f ca="1">IF(ISERROR($Q606),"",OFFSET(K!$D$1,$Q606-1,0))</f>
        <v/>
      </c>
      <c r="E606" s="213" t="str">
        <f ca="1">IF(ISERROR($Q606),"",OFFSET(K!$C$1,$Q606-1,0))</f>
        <v/>
      </c>
      <c r="F606" s="213" t="str">
        <f t="shared" ca="1" si="9"/>
        <v/>
      </c>
      <c r="G606" s="198"/>
      <c r="H606" s="207"/>
      <c r="I606" s="207"/>
      <c r="J606" s="207"/>
      <c r="K606" s="207"/>
      <c r="L606" s="207"/>
      <c r="M606" s="207"/>
      <c r="N606" s="207"/>
      <c r="O606" s="199"/>
      <c r="P606" s="208"/>
      <c r="Q606" s="209" t="e">
        <f>IF(OR(C606="",C606=R$4,C606=S$4),NA(),MATCH($B606&amp;$C606,K!$E:$E,0))</f>
        <v>#N/A</v>
      </c>
    </row>
    <row r="607" spans="1:17" ht="20.25">
      <c r="A607" s="193"/>
      <c r="B607" s="213"/>
      <c r="C607" s="213"/>
      <c r="D607" s="213" t="str">
        <f ca="1">IF(ISERROR($Q607),"",OFFSET(K!$D$1,$Q607-1,0))</f>
        <v/>
      </c>
      <c r="E607" s="213" t="str">
        <f ca="1">IF(ISERROR($Q607),"",OFFSET(K!$C$1,$Q607-1,0))</f>
        <v/>
      </c>
      <c r="F607" s="213" t="str">
        <f t="shared" ca="1" si="9"/>
        <v/>
      </c>
      <c r="G607" s="198"/>
      <c r="H607" s="207"/>
      <c r="I607" s="207"/>
      <c r="J607" s="207"/>
      <c r="K607" s="207"/>
      <c r="L607" s="207"/>
      <c r="M607" s="207"/>
      <c r="N607" s="207"/>
      <c r="O607" s="199"/>
      <c r="P607" s="208"/>
      <c r="Q607" s="209" t="e">
        <f>IF(OR(C607="",C607=R$4,C607=S$4),NA(),MATCH($B607&amp;$C607,K!$E:$E,0))</f>
        <v>#N/A</v>
      </c>
    </row>
    <row r="608" spans="1:17" ht="20.25">
      <c r="A608" s="193"/>
      <c r="B608" s="213"/>
      <c r="C608" s="213"/>
      <c r="D608" s="213" t="str">
        <f ca="1">IF(ISERROR($Q608),"",OFFSET(K!$D$1,$Q608-1,0))</f>
        <v/>
      </c>
      <c r="E608" s="213" t="str">
        <f ca="1">IF(ISERROR($Q608),"",OFFSET(K!$C$1,$Q608-1,0))</f>
        <v/>
      </c>
      <c r="F608" s="213" t="str">
        <f t="shared" ca="1" si="9"/>
        <v/>
      </c>
      <c r="G608" s="198"/>
      <c r="H608" s="207"/>
      <c r="I608" s="207"/>
      <c r="J608" s="207"/>
      <c r="K608" s="207"/>
      <c r="L608" s="207"/>
      <c r="M608" s="207"/>
      <c r="N608" s="207"/>
      <c r="O608" s="199"/>
      <c r="P608" s="208"/>
      <c r="Q608" s="209" t="e">
        <f>IF(OR(C608="",C608=R$4,C608=S$4),NA(),MATCH($B608&amp;$C608,K!$E:$E,0))</f>
        <v>#N/A</v>
      </c>
    </row>
    <row r="609" spans="1:17" ht="20.25">
      <c r="A609" s="193"/>
      <c r="B609" s="213"/>
      <c r="C609" s="213"/>
      <c r="D609" s="213" t="str">
        <f ca="1">IF(ISERROR($Q609),"",OFFSET(K!$D$1,$Q609-1,0))</f>
        <v/>
      </c>
      <c r="E609" s="213" t="str">
        <f ca="1">IF(ISERROR($Q609),"",OFFSET(K!$C$1,$Q609-1,0))</f>
        <v/>
      </c>
      <c r="F609" s="213" t="str">
        <f t="shared" ca="1" si="9"/>
        <v/>
      </c>
      <c r="G609" s="198"/>
      <c r="H609" s="207"/>
      <c r="I609" s="207"/>
      <c r="J609" s="207"/>
      <c r="K609" s="207"/>
      <c r="L609" s="207"/>
      <c r="M609" s="207"/>
      <c r="N609" s="207"/>
      <c r="O609" s="199"/>
      <c r="P609" s="208"/>
      <c r="Q609" s="209" t="e">
        <f>IF(OR(C609="",C609=R$4,C609=S$4),NA(),MATCH($B609&amp;$C609,K!$E:$E,0))</f>
        <v>#N/A</v>
      </c>
    </row>
    <row r="610" spans="1:17" ht="20.25">
      <c r="A610" s="193"/>
      <c r="B610" s="213"/>
      <c r="C610" s="213"/>
      <c r="D610" s="213" t="str">
        <f ca="1">IF(ISERROR($Q610),"",OFFSET(K!$D$1,$Q610-1,0))</f>
        <v/>
      </c>
      <c r="E610" s="213" t="str">
        <f ca="1">IF(ISERROR($Q610),"",OFFSET(K!$C$1,$Q610-1,0))</f>
        <v/>
      </c>
      <c r="F610" s="213" t="str">
        <f t="shared" ca="1" si="9"/>
        <v/>
      </c>
      <c r="G610" s="198"/>
      <c r="H610" s="207"/>
      <c r="I610" s="207"/>
      <c r="J610" s="207"/>
      <c r="K610" s="207"/>
      <c r="L610" s="207"/>
      <c r="M610" s="207"/>
      <c r="N610" s="207"/>
      <c r="O610" s="199"/>
      <c r="P610" s="208"/>
      <c r="Q610" s="209" t="e">
        <f>IF(OR(C610="",C610=R$4,C610=S$4),NA(),MATCH($B610&amp;$C610,K!$E:$E,0))</f>
        <v>#N/A</v>
      </c>
    </row>
    <row r="611" spans="1:17" ht="20.25">
      <c r="A611" s="193"/>
      <c r="B611" s="213"/>
      <c r="C611" s="213"/>
      <c r="D611" s="213" t="str">
        <f ca="1">IF(ISERROR($Q611),"",OFFSET(K!$D$1,$Q611-1,0))</f>
        <v/>
      </c>
      <c r="E611" s="213" t="str">
        <f ca="1">IF(ISERROR($Q611),"",OFFSET(K!$C$1,$Q611-1,0))</f>
        <v/>
      </c>
      <c r="F611" s="213" t="str">
        <f t="shared" ca="1" si="9"/>
        <v/>
      </c>
      <c r="G611" s="198"/>
      <c r="H611" s="207"/>
      <c r="I611" s="207"/>
      <c r="J611" s="207"/>
      <c r="K611" s="207"/>
      <c r="L611" s="207"/>
      <c r="M611" s="207"/>
      <c r="N611" s="207"/>
      <c r="O611" s="199"/>
      <c r="P611" s="208"/>
      <c r="Q611" s="209" t="e">
        <f>IF(OR(C611="",C611=R$4,C611=S$4),NA(),MATCH($B611&amp;$C611,K!$E:$E,0))</f>
        <v>#N/A</v>
      </c>
    </row>
    <row r="612" spans="1:17" ht="20.25">
      <c r="A612" s="193"/>
      <c r="B612" s="213"/>
      <c r="C612" s="213"/>
      <c r="D612" s="213" t="str">
        <f ca="1">IF(ISERROR($Q612),"",OFFSET(K!$D$1,$Q612-1,0))</f>
        <v/>
      </c>
      <c r="E612" s="213" t="str">
        <f ca="1">IF(ISERROR($Q612),"",OFFSET(K!$C$1,$Q612-1,0))</f>
        <v/>
      </c>
      <c r="F612" s="213" t="str">
        <f t="shared" ca="1" si="9"/>
        <v/>
      </c>
      <c r="G612" s="198"/>
      <c r="H612" s="207"/>
      <c r="I612" s="207"/>
      <c r="J612" s="207"/>
      <c r="K612" s="207"/>
      <c r="L612" s="207"/>
      <c r="M612" s="207"/>
      <c r="N612" s="207"/>
      <c r="O612" s="199"/>
      <c r="P612" s="208"/>
      <c r="Q612" s="209" t="e">
        <f>IF(OR(C612="",C612=R$4,C612=S$4),NA(),MATCH($B612&amp;$C612,K!$E:$E,0))</f>
        <v>#N/A</v>
      </c>
    </row>
    <row r="613" spans="1:17" ht="20.25">
      <c r="A613" s="193"/>
      <c r="B613" s="213"/>
      <c r="C613" s="213"/>
      <c r="D613" s="213" t="str">
        <f ca="1">IF(ISERROR($Q613),"",OFFSET(K!$D$1,$Q613-1,0))</f>
        <v/>
      </c>
      <c r="E613" s="213" t="str">
        <f ca="1">IF(ISERROR($Q613),"",OFFSET(K!$C$1,$Q613-1,0))</f>
        <v/>
      </c>
      <c r="F613" s="213" t="str">
        <f t="shared" ca="1" si="9"/>
        <v/>
      </c>
      <c r="G613" s="198"/>
      <c r="H613" s="207"/>
      <c r="I613" s="207"/>
      <c r="J613" s="207"/>
      <c r="K613" s="207"/>
      <c r="L613" s="207"/>
      <c r="M613" s="207"/>
      <c r="N613" s="207"/>
      <c r="O613" s="199"/>
      <c r="P613" s="208"/>
      <c r="Q613" s="209" t="e">
        <f>IF(OR(C613="",C613=R$4,C613=S$4),NA(),MATCH($B613&amp;$C613,K!$E:$E,0))</f>
        <v>#N/A</v>
      </c>
    </row>
    <row r="614" spans="1:17" ht="20.25">
      <c r="A614" s="193"/>
      <c r="B614" s="213"/>
      <c r="C614" s="213"/>
      <c r="D614" s="213" t="str">
        <f ca="1">IF(ISERROR($Q614),"",OFFSET(K!$D$1,$Q614-1,0))</f>
        <v/>
      </c>
      <c r="E614" s="213" t="str">
        <f ca="1">IF(ISERROR($Q614),"",OFFSET(K!$C$1,$Q614-1,0))</f>
        <v/>
      </c>
      <c r="F614" s="213" t="str">
        <f t="shared" ca="1" si="9"/>
        <v/>
      </c>
      <c r="G614" s="198"/>
      <c r="H614" s="207"/>
      <c r="I614" s="207"/>
      <c r="J614" s="207"/>
      <c r="K614" s="207"/>
      <c r="L614" s="207"/>
      <c r="M614" s="207"/>
      <c r="N614" s="207"/>
      <c r="O614" s="199"/>
      <c r="P614" s="208"/>
      <c r="Q614" s="209" t="e">
        <f>IF(OR(C614="",C614=R$4,C614=S$4),NA(),MATCH($B614&amp;$C614,K!$E:$E,0))</f>
        <v>#N/A</v>
      </c>
    </row>
    <row r="615" spans="1:17" ht="20.25">
      <c r="A615" s="193"/>
      <c r="B615" s="213"/>
      <c r="C615" s="213"/>
      <c r="D615" s="213" t="str">
        <f ca="1">IF(ISERROR($Q615),"",OFFSET(K!$D$1,$Q615-1,0))</f>
        <v/>
      </c>
      <c r="E615" s="213" t="str">
        <f ca="1">IF(ISERROR($Q615),"",OFFSET(K!$C$1,$Q615-1,0))</f>
        <v/>
      </c>
      <c r="F615" s="213" t="str">
        <f t="shared" ca="1" si="9"/>
        <v/>
      </c>
      <c r="G615" s="198"/>
      <c r="H615" s="207"/>
      <c r="I615" s="207"/>
      <c r="J615" s="207"/>
      <c r="K615" s="207"/>
      <c r="L615" s="207"/>
      <c r="M615" s="207"/>
      <c r="N615" s="207"/>
      <c r="O615" s="199"/>
      <c r="P615" s="208"/>
      <c r="Q615" s="209" t="e">
        <f>IF(OR(C615="",C615=R$4,C615=S$4),NA(),MATCH($B615&amp;$C615,K!$E:$E,0))</f>
        <v>#N/A</v>
      </c>
    </row>
    <row r="616" spans="1:17" ht="20.25">
      <c r="A616" s="193"/>
      <c r="B616" s="213"/>
      <c r="C616" s="213"/>
      <c r="D616" s="213" t="str">
        <f ca="1">IF(ISERROR($Q616),"",OFFSET(K!$D$1,$Q616-1,0))</f>
        <v/>
      </c>
      <c r="E616" s="213" t="str">
        <f ca="1">IF(ISERROR($Q616),"",OFFSET(K!$C$1,$Q616-1,0))</f>
        <v/>
      </c>
      <c r="F616" s="213" t="str">
        <f t="shared" ca="1" si="9"/>
        <v/>
      </c>
      <c r="G616" s="198"/>
      <c r="H616" s="207"/>
      <c r="I616" s="207"/>
      <c r="J616" s="207"/>
      <c r="K616" s="207"/>
      <c r="L616" s="207"/>
      <c r="M616" s="207"/>
      <c r="N616" s="207"/>
      <c r="O616" s="199"/>
      <c r="P616" s="208"/>
      <c r="Q616" s="209" t="e">
        <f>IF(OR(C616="",C616=R$4,C616=S$4),NA(),MATCH($B616&amp;$C616,K!$E:$E,0))</f>
        <v>#N/A</v>
      </c>
    </row>
    <row r="617" spans="1:17" ht="20.25">
      <c r="A617" s="193"/>
      <c r="B617" s="213"/>
      <c r="C617" s="213"/>
      <c r="D617" s="213" t="str">
        <f ca="1">IF(ISERROR($Q617),"",OFFSET(K!$D$1,$Q617-1,0))</f>
        <v/>
      </c>
      <c r="E617" s="213" t="str">
        <f ca="1">IF(ISERROR($Q617),"",OFFSET(K!$C$1,$Q617-1,0))</f>
        <v/>
      </c>
      <c r="F617" s="213" t="str">
        <f t="shared" ca="1" si="9"/>
        <v/>
      </c>
      <c r="G617" s="198"/>
      <c r="H617" s="207"/>
      <c r="I617" s="207"/>
      <c r="J617" s="207"/>
      <c r="K617" s="207"/>
      <c r="L617" s="207"/>
      <c r="M617" s="207"/>
      <c r="N617" s="207"/>
      <c r="O617" s="199"/>
      <c r="P617" s="208"/>
      <c r="Q617" s="209" t="e">
        <f>IF(OR(C617="",C617=R$4,C617=S$4),NA(),MATCH($B617&amp;$C617,K!$E:$E,0))</f>
        <v>#N/A</v>
      </c>
    </row>
    <row r="618" spans="1:17" ht="20.25">
      <c r="A618" s="193"/>
      <c r="B618" s="213"/>
      <c r="C618" s="213"/>
      <c r="D618" s="213" t="str">
        <f ca="1">IF(ISERROR($Q618),"",OFFSET(K!$D$1,$Q618-1,0))</f>
        <v/>
      </c>
      <c r="E618" s="213" t="str">
        <f ca="1">IF(ISERROR($Q618),"",OFFSET(K!$C$1,$Q618-1,0))</f>
        <v/>
      </c>
      <c r="F618" s="213" t="str">
        <f t="shared" ca="1" si="9"/>
        <v/>
      </c>
      <c r="G618" s="198"/>
      <c r="H618" s="207"/>
      <c r="I618" s="207"/>
      <c r="J618" s="207"/>
      <c r="K618" s="207"/>
      <c r="L618" s="207"/>
      <c r="M618" s="207"/>
      <c r="N618" s="207"/>
      <c r="O618" s="199"/>
      <c r="P618" s="208"/>
      <c r="Q618" s="209" t="e">
        <f>IF(OR(C618="",C618=R$4,C618=S$4),NA(),MATCH($B618&amp;$C618,K!$E:$E,0))</f>
        <v>#N/A</v>
      </c>
    </row>
    <row r="619" spans="1:17" ht="20.25">
      <c r="A619" s="193"/>
      <c r="B619" s="213"/>
      <c r="C619" s="213"/>
      <c r="D619" s="213" t="str">
        <f ca="1">IF(ISERROR($Q619),"",OFFSET(K!$D$1,$Q619-1,0))</f>
        <v/>
      </c>
      <c r="E619" s="213" t="str">
        <f ca="1">IF(ISERROR($Q619),"",OFFSET(K!$C$1,$Q619-1,0))</f>
        <v/>
      </c>
      <c r="F619" s="213" t="str">
        <f t="shared" ca="1" si="9"/>
        <v/>
      </c>
      <c r="G619" s="198"/>
      <c r="H619" s="207"/>
      <c r="I619" s="207"/>
      <c r="J619" s="207"/>
      <c r="K619" s="207"/>
      <c r="L619" s="207"/>
      <c r="M619" s="207"/>
      <c r="N619" s="207"/>
      <c r="O619" s="199"/>
      <c r="P619" s="208"/>
      <c r="Q619" s="209" t="e">
        <f>IF(OR(C619="",C619=R$4,C619=S$4),NA(),MATCH($B619&amp;$C619,K!$E:$E,0))</f>
        <v>#N/A</v>
      </c>
    </row>
    <row r="620" spans="1:17" ht="20.25">
      <c r="A620" s="193"/>
      <c r="B620" s="213"/>
      <c r="C620" s="213"/>
      <c r="D620" s="213" t="str">
        <f ca="1">IF(ISERROR($Q620),"",OFFSET(K!$D$1,$Q620-1,0))</f>
        <v/>
      </c>
      <c r="E620" s="213" t="str">
        <f ca="1">IF(ISERROR($Q620),"",OFFSET(K!$C$1,$Q620-1,0))</f>
        <v/>
      </c>
      <c r="F620" s="213" t="str">
        <f t="shared" ca="1" si="9"/>
        <v/>
      </c>
      <c r="G620" s="198"/>
      <c r="H620" s="207"/>
      <c r="I620" s="207"/>
      <c r="J620" s="207"/>
      <c r="K620" s="207"/>
      <c r="L620" s="207"/>
      <c r="M620" s="207"/>
      <c r="N620" s="207"/>
      <c r="O620" s="199"/>
      <c r="P620" s="208"/>
      <c r="Q620" s="209" t="e">
        <f>IF(OR(C620="",C620=R$4,C620=S$4),NA(),MATCH($B620&amp;$C620,K!$E:$E,0))</f>
        <v>#N/A</v>
      </c>
    </row>
    <row r="621" spans="1:17" ht="20.25">
      <c r="A621" s="193"/>
      <c r="B621" s="213"/>
      <c r="C621" s="213"/>
      <c r="D621" s="213" t="str">
        <f ca="1">IF(ISERROR($Q621),"",OFFSET(K!$D$1,$Q621-1,0))</f>
        <v/>
      </c>
      <c r="E621" s="213" t="str">
        <f ca="1">IF(ISERROR($Q621),"",OFFSET(K!$C$1,$Q621-1,0))</f>
        <v/>
      </c>
      <c r="F621" s="213" t="str">
        <f t="shared" ca="1" si="9"/>
        <v/>
      </c>
      <c r="G621" s="198"/>
      <c r="H621" s="207"/>
      <c r="I621" s="207"/>
      <c r="J621" s="207"/>
      <c r="K621" s="207"/>
      <c r="L621" s="207"/>
      <c r="M621" s="207"/>
      <c r="N621" s="207"/>
      <c r="O621" s="199"/>
      <c r="P621" s="208"/>
      <c r="Q621" s="209" t="e">
        <f>IF(OR(C621="",C621=R$4,C621=S$4),NA(),MATCH($B621&amp;$C621,K!$E:$E,0))</f>
        <v>#N/A</v>
      </c>
    </row>
    <row r="622" spans="1:17" ht="20.25">
      <c r="A622" s="193"/>
      <c r="B622" s="213"/>
      <c r="C622" s="213"/>
      <c r="D622" s="213" t="str">
        <f ca="1">IF(ISERROR($Q622),"",OFFSET(K!$D$1,$Q622-1,0))</f>
        <v/>
      </c>
      <c r="E622" s="213" t="str">
        <f ca="1">IF(ISERROR($Q622),"",OFFSET(K!$C$1,$Q622-1,0))</f>
        <v/>
      </c>
      <c r="F622" s="213" t="str">
        <f t="shared" ca="1" si="9"/>
        <v/>
      </c>
      <c r="G622" s="198"/>
      <c r="H622" s="207"/>
      <c r="I622" s="207"/>
      <c r="J622" s="207"/>
      <c r="K622" s="207"/>
      <c r="L622" s="207"/>
      <c r="M622" s="207"/>
      <c r="N622" s="207"/>
      <c r="O622" s="199"/>
      <c r="P622" s="208"/>
      <c r="Q622" s="209" t="e">
        <f>IF(OR(C622="",C622=R$4,C622=S$4),NA(),MATCH($B622&amp;$C622,K!$E:$E,0))</f>
        <v>#N/A</v>
      </c>
    </row>
    <row r="623" spans="1:17" ht="20.25">
      <c r="A623" s="193"/>
      <c r="B623" s="213"/>
      <c r="C623" s="213"/>
      <c r="D623" s="213" t="str">
        <f ca="1">IF(ISERROR($Q623),"",OFFSET(K!$D$1,$Q623-1,0))</f>
        <v/>
      </c>
      <c r="E623" s="213" t="str">
        <f ca="1">IF(ISERROR($Q623),"",OFFSET(K!$C$1,$Q623-1,0))</f>
        <v/>
      </c>
      <c r="F623" s="213" t="str">
        <f t="shared" ca="1" si="9"/>
        <v/>
      </c>
      <c r="G623" s="198"/>
      <c r="H623" s="207"/>
      <c r="I623" s="207"/>
      <c r="J623" s="207"/>
      <c r="K623" s="207"/>
      <c r="L623" s="207"/>
      <c r="M623" s="207"/>
      <c r="N623" s="207"/>
      <c r="O623" s="199"/>
      <c r="P623" s="208"/>
      <c r="Q623" s="209" t="e">
        <f>IF(OR(C623="",C623=R$4,C623=S$4),NA(),MATCH($B623&amp;$C623,K!$E:$E,0))</f>
        <v>#N/A</v>
      </c>
    </row>
    <row r="624" spans="1:17" ht="20.25">
      <c r="A624" s="193"/>
      <c r="B624" s="213"/>
      <c r="C624" s="213"/>
      <c r="D624" s="213" t="str">
        <f ca="1">IF(ISERROR($Q624),"",OFFSET(K!$D$1,$Q624-1,0))</f>
        <v/>
      </c>
      <c r="E624" s="213" t="str">
        <f ca="1">IF(ISERROR($Q624),"",OFFSET(K!$C$1,$Q624-1,0))</f>
        <v/>
      </c>
      <c r="F624" s="213" t="str">
        <f t="shared" ca="1" si="9"/>
        <v/>
      </c>
      <c r="G624" s="198"/>
      <c r="H624" s="207"/>
      <c r="I624" s="207"/>
      <c r="J624" s="207"/>
      <c r="K624" s="207"/>
      <c r="L624" s="207"/>
      <c r="M624" s="207"/>
      <c r="N624" s="207"/>
      <c r="O624" s="199"/>
      <c r="P624" s="208"/>
      <c r="Q624" s="209" t="e">
        <f>IF(OR(C624="",C624=R$4,C624=S$4),NA(),MATCH($B624&amp;$C624,K!$E:$E,0))</f>
        <v>#N/A</v>
      </c>
    </row>
    <row r="625" spans="1:17" ht="20.25">
      <c r="A625" s="193"/>
      <c r="B625" s="213"/>
      <c r="C625" s="213"/>
      <c r="D625" s="213" t="str">
        <f ca="1">IF(ISERROR($Q625),"",OFFSET(K!$D$1,$Q625-1,0))</f>
        <v/>
      </c>
      <c r="E625" s="213" t="str">
        <f ca="1">IF(ISERROR($Q625),"",OFFSET(K!$C$1,$Q625-1,0))</f>
        <v/>
      </c>
      <c r="F625" s="213" t="str">
        <f t="shared" ca="1" si="9"/>
        <v/>
      </c>
      <c r="G625" s="198"/>
      <c r="H625" s="207"/>
      <c r="I625" s="207"/>
      <c r="J625" s="207"/>
      <c r="K625" s="207"/>
      <c r="L625" s="207"/>
      <c r="M625" s="207"/>
      <c r="N625" s="207"/>
      <c r="O625" s="199"/>
      <c r="P625" s="208"/>
      <c r="Q625" s="209" t="e">
        <f>IF(OR(C625="",C625=R$4,C625=S$4),NA(),MATCH($B625&amp;$C625,K!$E:$E,0))</f>
        <v>#N/A</v>
      </c>
    </row>
    <row r="626" spans="1:17" ht="20.25">
      <c r="A626" s="193"/>
      <c r="B626" s="213"/>
      <c r="C626" s="213"/>
      <c r="D626" s="213" t="str">
        <f ca="1">IF(ISERROR($Q626),"",OFFSET(K!$D$1,$Q626-1,0))</f>
        <v/>
      </c>
      <c r="E626" s="213" t="str">
        <f ca="1">IF(ISERROR($Q626),"",OFFSET(K!$C$1,$Q626-1,0))</f>
        <v/>
      </c>
      <c r="F626" s="213" t="str">
        <f t="shared" ca="1" si="9"/>
        <v/>
      </c>
      <c r="G626" s="198"/>
      <c r="H626" s="207"/>
      <c r="I626" s="207"/>
      <c r="J626" s="207"/>
      <c r="K626" s="207"/>
      <c r="L626" s="207"/>
      <c r="M626" s="207"/>
      <c r="N626" s="207"/>
      <c r="O626" s="199"/>
      <c r="P626" s="208"/>
      <c r="Q626" s="209" t="e">
        <f>IF(OR(C626="",C626=R$4,C626=S$4),NA(),MATCH($B626&amp;$C626,K!$E:$E,0))</f>
        <v>#N/A</v>
      </c>
    </row>
    <row r="627" spans="1:17" ht="20.25">
      <c r="A627" s="193"/>
      <c r="B627" s="213"/>
      <c r="C627" s="213"/>
      <c r="D627" s="213" t="str">
        <f ca="1">IF(ISERROR($Q627),"",OFFSET(K!$D$1,$Q627-1,0))</f>
        <v/>
      </c>
      <c r="E627" s="213" t="str">
        <f ca="1">IF(ISERROR($Q627),"",OFFSET(K!$C$1,$Q627-1,0))</f>
        <v/>
      </c>
      <c r="F627" s="213" t="str">
        <f t="shared" ca="1" si="9"/>
        <v/>
      </c>
      <c r="G627" s="198"/>
      <c r="H627" s="207"/>
      <c r="I627" s="207"/>
      <c r="J627" s="207"/>
      <c r="K627" s="207"/>
      <c r="L627" s="207"/>
      <c r="M627" s="207"/>
      <c r="N627" s="207"/>
      <c r="O627" s="199"/>
      <c r="P627" s="208"/>
      <c r="Q627" s="209" t="e">
        <f>IF(OR(C627="",C627=R$4,C627=S$4),NA(),MATCH($B627&amp;$C627,K!$E:$E,0))</f>
        <v>#N/A</v>
      </c>
    </row>
    <row r="628" spans="1:17" ht="20.25">
      <c r="A628" s="193"/>
      <c r="B628" s="213"/>
      <c r="C628" s="213"/>
      <c r="D628" s="213" t="str">
        <f ca="1">IF(ISERROR($Q628),"",OFFSET(K!$D$1,$Q628-1,0))</f>
        <v/>
      </c>
      <c r="E628" s="213" t="str">
        <f ca="1">IF(ISERROR($Q628),"",OFFSET(K!$C$1,$Q628-1,0))</f>
        <v/>
      </c>
      <c r="F628" s="213" t="str">
        <f t="shared" ca="1" si="9"/>
        <v/>
      </c>
      <c r="G628" s="198"/>
      <c r="H628" s="207"/>
      <c r="I628" s="207"/>
      <c r="J628" s="207"/>
      <c r="K628" s="207"/>
      <c r="L628" s="207"/>
      <c r="M628" s="207"/>
      <c r="N628" s="207"/>
      <c r="O628" s="199"/>
      <c r="P628" s="208"/>
      <c r="Q628" s="209" t="e">
        <f>IF(OR(C628="",C628=R$4,C628=S$4),NA(),MATCH($B628&amp;$C628,K!$E:$E,0))</f>
        <v>#N/A</v>
      </c>
    </row>
    <row r="629" spans="1:17" ht="20.25">
      <c r="A629" s="193"/>
      <c r="B629" s="213"/>
      <c r="C629" s="213"/>
      <c r="D629" s="213" t="str">
        <f ca="1">IF(ISERROR($Q629),"",OFFSET(K!$D$1,$Q629-1,0))</f>
        <v/>
      </c>
      <c r="E629" s="213" t="str">
        <f ca="1">IF(ISERROR($Q629),"",OFFSET(K!$C$1,$Q629-1,0))</f>
        <v/>
      </c>
      <c r="F629" s="213" t="str">
        <f t="shared" ca="1" si="9"/>
        <v/>
      </c>
      <c r="G629" s="198"/>
      <c r="H629" s="207"/>
      <c r="I629" s="207"/>
      <c r="J629" s="207"/>
      <c r="K629" s="207"/>
      <c r="L629" s="207"/>
      <c r="M629" s="207"/>
      <c r="N629" s="207"/>
      <c r="O629" s="199"/>
      <c r="P629" s="208"/>
      <c r="Q629" s="209" t="e">
        <f>IF(OR(C629="",C629=R$4,C629=S$4),NA(),MATCH($B629&amp;$C629,K!$E:$E,0))</f>
        <v>#N/A</v>
      </c>
    </row>
    <row r="630" spans="1:17" ht="20.25">
      <c r="A630" s="193"/>
      <c r="B630" s="213"/>
      <c r="C630" s="213"/>
      <c r="D630" s="213" t="str">
        <f ca="1">IF(ISERROR($Q630),"",OFFSET(K!$D$1,$Q630-1,0))</f>
        <v/>
      </c>
      <c r="E630" s="213" t="str">
        <f ca="1">IF(ISERROR($Q630),"",OFFSET(K!$C$1,$Q630-1,0))</f>
        <v/>
      </c>
      <c r="F630" s="213" t="str">
        <f t="shared" ca="1" si="9"/>
        <v/>
      </c>
      <c r="G630" s="198"/>
      <c r="H630" s="207"/>
      <c r="I630" s="207"/>
      <c r="J630" s="207"/>
      <c r="K630" s="207"/>
      <c r="L630" s="207"/>
      <c r="M630" s="207"/>
      <c r="N630" s="207"/>
      <c r="O630" s="199"/>
      <c r="P630" s="208"/>
      <c r="Q630" s="209" t="e">
        <f>IF(OR(C630="",C630=R$4,C630=S$4),NA(),MATCH($B630&amp;$C630,K!$E:$E,0))</f>
        <v>#N/A</v>
      </c>
    </row>
    <row r="631" spans="1:17" ht="20.25">
      <c r="A631" s="193"/>
      <c r="B631" s="213"/>
      <c r="C631" s="213"/>
      <c r="D631" s="213" t="str">
        <f ca="1">IF(ISERROR($Q631),"",OFFSET(K!$D$1,$Q631-1,0))</f>
        <v/>
      </c>
      <c r="E631" s="213" t="str">
        <f ca="1">IF(ISERROR($Q631),"",OFFSET(K!$C$1,$Q631-1,0))</f>
        <v/>
      </c>
      <c r="F631" s="213" t="str">
        <f t="shared" ca="1" si="9"/>
        <v/>
      </c>
      <c r="G631" s="198"/>
      <c r="H631" s="207"/>
      <c r="I631" s="207"/>
      <c r="J631" s="207"/>
      <c r="K631" s="207"/>
      <c r="L631" s="207"/>
      <c r="M631" s="207"/>
      <c r="N631" s="207"/>
      <c r="O631" s="199"/>
      <c r="P631" s="208"/>
      <c r="Q631" s="209" t="e">
        <f>IF(OR(C631="",C631=R$4,C631=S$4),NA(),MATCH($B631&amp;$C631,K!$E:$E,0))</f>
        <v>#N/A</v>
      </c>
    </row>
    <row r="632" spans="1:17" ht="20.25">
      <c r="A632" s="193"/>
      <c r="B632" s="213"/>
      <c r="C632" s="213"/>
      <c r="D632" s="213" t="str">
        <f ca="1">IF(ISERROR($Q632),"",OFFSET(K!$D$1,$Q632-1,0))</f>
        <v/>
      </c>
      <c r="E632" s="213" t="str">
        <f ca="1">IF(ISERROR($Q632),"",OFFSET(K!$C$1,$Q632-1,0))</f>
        <v/>
      </c>
      <c r="F632" s="213" t="str">
        <f t="shared" ca="1" si="9"/>
        <v/>
      </c>
      <c r="G632" s="198"/>
      <c r="H632" s="207"/>
      <c r="I632" s="207"/>
      <c r="J632" s="207"/>
      <c r="K632" s="207"/>
      <c r="L632" s="207"/>
      <c r="M632" s="207"/>
      <c r="N632" s="207"/>
      <c r="O632" s="199"/>
      <c r="P632" s="208"/>
      <c r="Q632" s="209" t="e">
        <f>IF(OR(C632="",C632=R$4,C632=S$4),NA(),MATCH($B632&amp;$C632,K!$E:$E,0))</f>
        <v>#N/A</v>
      </c>
    </row>
    <row r="633" spans="1:17" ht="20.25">
      <c r="A633" s="193"/>
      <c r="B633" s="213"/>
      <c r="C633" s="213"/>
      <c r="D633" s="213" t="str">
        <f ca="1">IF(ISERROR($Q633),"",OFFSET(K!$D$1,$Q633-1,0))</f>
        <v/>
      </c>
      <c r="E633" s="213" t="str">
        <f ca="1">IF(ISERROR($Q633),"",OFFSET(K!$C$1,$Q633-1,0))</f>
        <v/>
      </c>
      <c r="F633" s="213" t="str">
        <f t="shared" ca="1" si="9"/>
        <v/>
      </c>
      <c r="G633" s="198"/>
      <c r="H633" s="207"/>
      <c r="I633" s="207"/>
      <c r="J633" s="207"/>
      <c r="K633" s="207"/>
      <c r="L633" s="207"/>
      <c r="M633" s="207"/>
      <c r="N633" s="207"/>
      <c r="O633" s="199"/>
      <c r="P633" s="208"/>
      <c r="Q633" s="209" t="e">
        <f>IF(OR(C633="",C633=R$4,C633=S$4),NA(),MATCH($B633&amp;$C633,K!$E:$E,0))</f>
        <v>#N/A</v>
      </c>
    </row>
    <row r="634" spans="1:17" ht="20.25">
      <c r="A634" s="193"/>
      <c r="B634" s="213"/>
      <c r="C634" s="213"/>
      <c r="D634" s="213" t="str">
        <f ca="1">IF(ISERROR($Q634),"",OFFSET(K!$D$1,$Q634-1,0))</f>
        <v/>
      </c>
      <c r="E634" s="213" t="str">
        <f ca="1">IF(ISERROR($Q634),"",OFFSET(K!$C$1,$Q634-1,0))</f>
        <v/>
      </c>
      <c r="F634" s="213" t="str">
        <f t="shared" ca="1" si="9"/>
        <v/>
      </c>
      <c r="G634" s="198"/>
      <c r="H634" s="207"/>
      <c r="I634" s="207"/>
      <c r="J634" s="207"/>
      <c r="K634" s="207"/>
      <c r="L634" s="207"/>
      <c r="M634" s="207"/>
      <c r="N634" s="207"/>
      <c r="O634" s="199"/>
      <c r="P634" s="208"/>
      <c r="Q634" s="209" t="e">
        <f>IF(OR(C634="",C634=R$4,C634=S$4),NA(),MATCH($B634&amp;$C634,K!$E:$E,0))</f>
        <v>#N/A</v>
      </c>
    </row>
    <row r="635" spans="1:17" ht="20.25">
      <c r="A635" s="193"/>
      <c r="B635" s="213"/>
      <c r="C635" s="213"/>
      <c r="D635" s="213" t="str">
        <f ca="1">IF(ISERROR($Q635),"",OFFSET(K!$D$1,$Q635-1,0))</f>
        <v/>
      </c>
      <c r="E635" s="213" t="str">
        <f ca="1">IF(ISERROR($Q635),"",OFFSET(K!$C$1,$Q635-1,0))</f>
        <v/>
      </c>
      <c r="F635" s="213" t="str">
        <f t="shared" ca="1" si="9"/>
        <v/>
      </c>
      <c r="G635" s="198"/>
      <c r="H635" s="207"/>
      <c r="I635" s="207"/>
      <c r="J635" s="207"/>
      <c r="K635" s="207"/>
      <c r="L635" s="207"/>
      <c r="M635" s="207"/>
      <c r="N635" s="207"/>
      <c r="O635" s="199"/>
      <c r="P635" s="208"/>
      <c r="Q635" s="209" t="e">
        <f>IF(OR(C635="",C635=R$4,C635=S$4),NA(),MATCH($B635&amp;$C635,K!$E:$E,0))</f>
        <v>#N/A</v>
      </c>
    </row>
    <row r="636" spans="1:17" ht="20.25">
      <c r="A636" s="193"/>
      <c r="B636" s="213"/>
      <c r="C636" s="213"/>
      <c r="D636" s="213" t="str">
        <f ca="1">IF(ISERROR($Q636),"",OFFSET(K!$D$1,$Q636-1,0))</f>
        <v/>
      </c>
      <c r="E636" s="213" t="str">
        <f ca="1">IF(ISERROR($Q636),"",OFFSET(K!$C$1,$Q636-1,0))</f>
        <v/>
      </c>
      <c r="F636" s="213" t="str">
        <f t="shared" ca="1" si="9"/>
        <v/>
      </c>
      <c r="G636" s="198"/>
      <c r="H636" s="207"/>
      <c r="I636" s="207"/>
      <c r="J636" s="207"/>
      <c r="K636" s="207"/>
      <c r="L636" s="207"/>
      <c r="M636" s="207"/>
      <c r="N636" s="207"/>
      <c r="O636" s="199"/>
      <c r="P636" s="208"/>
      <c r="Q636" s="209" t="e">
        <f>IF(OR(C636="",C636=R$4,C636=S$4),NA(),MATCH($B636&amp;$C636,K!$E:$E,0))</f>
        <v>#N/A</v>
      </c>
    </row>
    <row r="637" spans="1:17" ht="20.25">
      <c r="A637" s="193"/>
      <c r="B637" s="213"/>
      <c r="C637" s="213"/>
      <c r="D637" s="213" t="str">
        <f ca="1">IF(ISERROR($Q637),"",OFFSET(K!$D$1,$Q637-1,0))</f>
        <v/>
      </c>
      <c r="E637" s="213" t="str">
        <f ca="1">IF(ISERROR($Q637),"",OFFSET(K!$C$1,$Q637-1,0))</f>
        <v/>
      </c>
      <c r="F637" s="213" t="str">
        <f t="shared" ca="1" si="9"/>
        <v/>
      </c>
      <c r="G637" s="198"/>
      <c r="H637" s="207"/>
      <c r="I637" s="207"/>
      <c r="J637" s="207"/>
      <c r="K637" s="207"/>
      <c r="L637" s="207"/>
      <c r="M637" s="207"/>
      <c r="N637" s="207"/>
      <c r="O637" s="199"/>
      <c r="P637" s="208"/>
      <c r="Q637" s="209" t="e">
        <f>IF(OR(C637="",C637=R$4,C637=S$4),NA(),MATCH($B637&amp;$C637,K!$E:$E,0))</f>
        <v>#N/A</v>
      </c>
    </row>
    <row r="638" spans="1:17" ht="20.25">
      <c r="A638" s="193"/>
      <c r="B638" s="213"/>
      <c r="C638" s="213"/>
      <c r="D638" s="213" t="str">
        <f ca="1">IF(ISERROR($Q638),"",OFFSET(K!$D$1,$Q638-1,0))</f>
        <v/>
      </c>
      <c r="E638" s="213" t="str">
        <f ca="1">IF(ISERROR($Q638),"",OFFSET(K!$C$1,$Q638-1,0))</f>
        <v/>
      </c>
      <c r="F638" s="213" t="str">
        <f t="shared" ca="1" si="9"/>
        <v/>
      </c>
      <c r="G638" s="198"/>
      <c r="H638" s="207"/>
      <c r="I638" s="207"/>
      <c r="J638" s="207"/>
      <c r="K638" s="207"/>
      <c r="L638" s="207"/>
      <c r="M638" s="207"/>
      <c r="N638" s="207"/>
      <c r="O638" s="199"/>
      <c r="P638" s="208"/>
      <c r="Q638" s="209" t="e">
        <f>IF(OR(C638="",C638=R$4,C638=S$4),NA(),MATCH($B638&amp;$C638,K!$E:$E,0))</f>
        <v>#N/A</v>
      </c>
    </row>
    <row r="639" spans="1:17" ht="20.25">
      <c r="A639" s="193"/>
      <c r="B639" s="213"/>
      <c r="C639" s="213"/>
      <c r="D639" s="213" t="str">
        <f ca="1">IF(ISERROR($Q639),"",OFFSET(K!$D$1,$Q639-1,0))</f>
        <v/>
      </c>
      <c r="E639" s="213" t="str">
        <f ca="1">IF(ISERROR($Q639),"",OFFSET(K!$C$1,$Q639-1,0))</f>
        <v/>
      </c>
      <c r="F639" s="213" t="str">
        <f t="shared" ca="1" si="9"/>
        <v/>
      </c>
      <c r="G639" s="198"/>
      <c r="H639" s="207"/>
      <c r="I639" s="207"/>
      <c r="J639" s="207"/>
      <c r="K639" s="207"/>
      <c r="L639" s="207"/>
      <c r="M639" s="207"/>
      <c r="N639" s="207"/>
      <c r="O639" s="199"/>
      <c r="P639" s="208"/>
      <c r="Q639" s="209" t="e">
        <f>IF(OR(C639="",C639=R$4,C639=S$4),NA(),MATCH($B639&amp;$C639,K!$E:$E,0))</f>
        <v>#N/A</v>
      </c>
    </row>
    <row r="640" spans="1:17" ht="20.25">
      <c r="A640" s="193"/>
      <c r="B640" s="213"/>
      <c r="C640" s="213"/>
      <c r="D640" s="213" t="str">
        <f ca="1">IF(ISERROR($Q640),"",OFFSET(K!$D$1,$Q640-1,0))</f>
        <v/>
      </c>
      <c r="E640" s="213" t="str">
        <f ca="1">IF(ISERROR($Q640),"",OFFSET(K!$C$1,$Q640-1,0))</f>
        <v/>
      </c>
      <c r="F640" s="213" t="str">
        <f t="shared" ca="1" si="9"/>
        <v/>
      </c>
      <c r="G640" s="198"/>
      <c r="H640" s="207"/>
      <c r="I640" s="207"/>
      <c r="J640" s="207"/>
      <c r="K640" s="207"/>
      <c r="L640" s="207"/>
      <c r="M640" s="207"/>
      <c r="N640" s="207"/>
      <c r="O640" s="199"/>
      <c r="P640" s="208"/>
      <c r="Q640" s="209" t="e">
        <f>IF(OR(C640="",C640=R$4,C640=S$4),NA(),MATCH($B640&amp;$C640,K!$E:$E,0))</f>
        <v>#N/A</v>
      </c>
    </row>
    <row r="641" spans="1:17" ht="20.25">
      <c r="A641" s="193"/>
      <c r="B641" s="213"/>
      <c r="C641" s="213"/>
      <c r="D641" s="213" t="str">
        <f ca="1">IF(ISERROR($Q641),"",OFFSET(K!$D$1,$Q641-1,0))</f>
        <v/>
      </c>
      <c r="E641" s="213" t="str">
        <f ca="1">IF(ISERROR($Q641),"",OFFSET(K!$C$1,$Q641-1,0))</f>
        <v/>
      </c>
      <c r="F641" s="213" t="str">
        <f t="shared" ca="1" si="9"/>
        <v/>
      </c>
      <c r="G641" s="198"/>
      <c r="H641" s="207"/>
      <c r="I641" s="207"/>
      <c r="J641" s="207"/>
      <c r="K641" s="207"/>
      <c r="L641" s="207"/>
      <c r="M641" s="207"/>
      <c r="N641" s="207"/>
      <c r="O641" s="199"/>
      <c r="P641" s="208"/>
      <c r="Q641" s="209" t="e">
        <f>IF(OR(C641="",C641=R$4,C641=S$4),NA(),MATCH($B641&amp;$C641,K!$E:$E,0))</f>
        <v>#N/A</v>
      </c>
    </row>
    <row r="642" spans="1:17" ht="20.25">
      <c r="A642" s="193"/>
      <c r="B642" s="213"/>
      <c r="C642" s="213"/>
      <c r="D642" s="213" t="str">
        <f ca="1">IF(ISERROR($Q642),"",OFFSET(K!$D$1,$Q642-1,0))</f>
        <v/>
      </c>
      <c r="E642" s="213" t="str">
        <f ca="1">IF(ISERROR($Q642),"",OFFSET(K!$C$1,$Q642-1,0))</f>
        <v/>
      </c>
      <c r="F642" s="213" t="str">
        <f t="shared" ca="1" si="9"/>
        <v/>
      </c>
      <c r="G642" s="198"/>
      <c r="H642" s="207"/>
      <c r="I642" s="207"/>
      <c r="J642" s="207"/>
      <c r="K642" s="207"/>
      <c r="L642" s="207"/>
      <c r="M642" s="207"/>
      <c r="N642" s="207"/>
      <c r="O642" s="199"/>
      <c r="P642" s="208"/>
      <c r="Q642" s="209" t="e">
        <f>IF(OR(C642="",C642=R$4,C642=S$4),NA(),MATCH($B642&amp;$C642,K!$E:$E,0))</f>
        <v>#N/A</v>
      </c>
    </row>
    <row r="643" spans="1:17" ht="20.25">
      <c r="A643" s="193"/>
      <c r="B643" s="213"/>
      <c r="C643" s="213"/>
      <c r="D643" s="213" t="str">
        <f ca="1">IF(ISERROR($Q643),"",OFFSET(K!$D$1,$Q643-1,0))</f>
        <v/>
      </c>
      <c r="E643" s="213" t="str">
        <f ca="1">IF(ISERROR($Q643),"",OFFSET(K!$C$1,$Q643-1,0))</f>
        <v/>
      </c>
      <c r="F643" s="213" t="str">
        <f t="shared" ca="1" si="9"/>
        <v/>
      </c>
      <c r="G643" s="198"/>
      <c r="H643" s="207"/>
      <c r="I643" s="207"/>
      <c r="J643" s="207"/>
      <c r="K643" s="207"/>
      <c r="L643" s="207"/>
      <c r="M643" s="207"/>
      <c r="N643" s="207"/>
      <c r="O643" s="199"/>
      <c r="P643" s="208"/>
      <c r="Q643" s="209" t="e">
        <f>IF(OR(C643="",C643=R$4,C643=S$4),NA(),MATCH($B643&amp;$C643,K!$E:$E,0))</f>
        <v>#N/A</v>
      </c>
    </row>
    <row r="644" spans="1:17" ht="20.25">
      <c r="A644" s="193"/>
      <c r="B644" s="213"/>
      <c r="C644" s="213"/>
      <c r="D644" s="213" t="str">
        <f ca="1">IF(ISERROR($Q644),"",OFFSET(K!$D$1,$Q644-1,0))</f>
        <v/>
      </c>
      <c r="E644" s="213" t="str">
        <f ca="1">IF(ISERROR($Q644),"",OFFSET(K!$C$1,$Q644-1,0))</f>
        <v/>
      </c>
      <c r="F644" s="213" t="str">
        <f t="shared" ca="1" si="9"/>
        <v/>
      </c>
      <c r="G644" s="198"/>
      <c r="H644" s="207"/>
      <c r="I644" s="207"/>
      <c r="J644" s="207"/>
      <c r="K644" s="207"/>
      <c r="L644" s="207"/>
      <c r="M644" s="207"/>
      <c r="N644" s="207"/>
      <c r="O644" s="199"/>
      <c r="P644" s="208"/>
      <c r="Q644" s="209" t="e">
        <f>IF(OR(C644="",C644=R$4,C644=S$4),NA(),MATCH($B644&amp;$C644,K!$E:$E,0))</f>
        <v>#N/A</v>
      </c>
    </row>
    <row r="645" spans="1:17" ht="20.25">
      <c r="A645" s="193"/>
      <c r="B645" s="213"/>
      <c r="C645" s="213"/>
      <c r="D645" s="213" t="str">
        <f ca="1">IF(ISERROR($Q645),"",OFFSET(K!$D$1,$Q645-1,0))</f>
        <v/>
      </c>
      <c r="E645" s="213" t="str">
        <f ca="1">IF(ISERROR($Q645),"",OFFSET(K!$C$1,$Q645-1,0))</f>
        <v/>
      </c>
      <c r="F645" s="213" t="str">
        <f t="shared" ref="F645:F708" ca="1" si="10">IF(ISERROR($Q645),"",OFFSET(S_E1,MATCH(B645&amp;D645,S_M,0)-1,0))</f>
        <v/>
      </c>
      <c r="G645" s="198"/>
      <c r="H645" s="207"/>
      <c r="I645" s="207"/>
      <c r="J645" s="207"/>
      <c r="K645" s="207"/>
      <c r="L645" s="207"/>
      <c r="M645" s="207"/>
      <c r="N645" s="207"/>
      <c r="O645" s="199"/>
      <c r="P645" s="208"/>
      <c r="Q645" s="209" t="e">
        <f>IF(OR(C645="",C645=R$4,C645=S$4),NA(),MATCH($B645&amp;$C645,K!$E:$E,0))</f>
        <v>#N/A</v>
      </c>
    </row>
    <row r="646" spans="1:17" ht="20.25">
      <c r="A646" s="193"/>
      <c r="B646" s="213"/>
      <c r="C646" s="213"/>
      <c r="D646" s="213" t="str">
        <f ca="1">IF(ISERROR($Q646),"",OFFSET(K!$D$1,$Q646-1,0))</f>
        <v/>
      </c>
      <c r="E646" s="213" t="str">
        <f ca="1">IF(ISERROR($Q646),"",OFFSET(K!$C$1,$Q646-1,0))</f>
        <v/>
      </c>
      <c r="F646" s="213" t="str">
        <f t="shared" ca="1" si="10"/>
        <v/>
      </c>
      <c r="G646" s="198"/>
      <c r="H646" s="207"/>
      <c r="I646" s="207"/>
      <c r="J646" s="207"/>
      <c r="K646" s="207"/>
      <c r="L646" s="207"/>
      <c r="M646" s="207"/>
      <c r="N646" s="207"/>
      <c r="O646" s="199"/>
      <c r="P646" s="208"/>
      <c r="Q646" s="209" t="e">
        <f>IF(OR(C646="",C646=R$4,C646=S$4),NA(),MATCH($B646&amp;$C646,K!$E:$E,0))</f>
        <v>#N/A</v>
      </c>
    </row>
    <row r="647" spans="1:17" ht="20.25">
      <c r="A647" s="193"/>
      <c r="B647" s="213"/>
      <c r="C647" s="213"/>
      <c r="D647" s="213" t="str">
        <f ca="1">IF(ISERROR($Q647),"",OFFSET(K!$D$1,$Q647-1,0))</f>
        <v/>
      </c>
      <c r="E647" s="213" t="str">
        <f ca="1">IF(ISERROR($Q647),"",OFFSET(K!$C$1,$Q647-1,0))</f>
        <v/>
      </c>
      <c r="F647" s="213" t="str">
        <f t="shared" ca="1" si="10"/>
        <v/>
      </c>
      <c r="G647" s="198"/>
      <c r="H647" s="207"/>
      <c r="I647" s="207"/>
      <c r="J647" s="207"/>
      <c r="K647" s="207"/>
      <c r="L647" s="207"/>
      <c r="M647" s="207"/>
      <c r="N647" s="207"/>
      <c r="O647" s="199"/>
      <c r="P647" s="208"/>
      <c r="Q647" s="209" t="e">
        <f>IF(OR(C647="",C647=R$4,C647=S$4),NA(),MATCH($B647&amp;$C647,K!$E:$E,0))</f>
        <v>#N/A</v>
      </c>
    </row>
    <row r="648" spans="1:17" ht="20.25">
      <c r="A648" s="193"/>
      <c r="B648" s="213"/>
      <c r="C648" s="213"/>
      <c r="D648" s="213" t="str">
        <f ca="1">IF(ISERROR($Q648),"",OFFSET(K!$D$1,$Q648-1,0))</f>
        <v/>
      </c>
      <c r="E648" s="213" t="str">
        <f ca="1">IF(ISERROR($Q648),"",OFFSET(K!$C$1,$Q648-1,0))</f>
        <v/>
      </c>
      <c r="F648" s="213" t="str">
        <f t="shared" ca="1" si="10"/>
        <v/>
      </c>
      <c r="G648" s="198"/>
      <c r="H648" s="207"/>
      <c r="I648" s="207"/>
      <c r="J648" s="207"/>
      <c r="K648" s="207"/>
      <c r="L648" s="207"/>
      <c r="M648" s="207"/>
      <c r="N648" s="207"/>
      <c r="O648" s="199"/>
      <c r="P648" s="208"/>
      <c r="Q648" s="209" t="e">
        <f>IF(OR(C648="",C648=R$4,C648=S$4),NA(),MATCH($B648&amp;$C648,K!$E:$E,0))</f>
        <v>#N/A</v>
      </c>
    </row>
    <row r="649" spans="1:17" ht="20.25">
      <c r="A649" s="193"/>
      <c r="B649" s="213"/>
      <c r="C649" s="213"/>
      <c r="D649" s="213" t="str">
        <f ca="1">IF(ISERROR($Q649),"",OFFSET(K!$D$1,$Q649-1,0))</f>
        <v/>
      </c>
      <c r="E649" s="213" t="str">
        <f ca="1">IF(ISERROR($Q649),"",OFFSET(K!$C$1,$Q649-1,0))</f>
        <v/>
      </c>
      <c r="F649" s="213" t="str">
        <f t="shared" ca="1" si="10"/>
        <v/>
      </c>
      <c r="G649" s="198"/>
      <c r="H649" s="207"/>
      <c r="I649" s="207"/>
      <c r="J649" s="207"/>
      <c r="K649" s="207"/>
      <c r="L649" s="207"/>
      <c r="M649" s="207"/>
      <c r="N649" s="207"/>
      <c r="O649" s="199"/>
      <c r="P649" s="208"/>
      <c r="Q649" s="209" t="e">
        <f>IF(OR(C649="",C649=R$4,C649=S$4),NA(),MATCH($B649&amp;$C649,K!$E:$E,0))</f>
        <v>#N/A</v>
      </c>
    </row>
    <row r="650" spans="1:17" ht="20.25">
      <c r="A650" s="193"/>
      <c r="B650" s="213"/>
      <c r="C650" s="213"/>
      <c r="D650" s="213" t="str">
        <f ca="1">IF(ISERROR($Q650),"",OFFSET(K!$D$1,$Q650-1,0))</f>
        <v/>
      </c>
      <c r="E650" s="213" t="str">
        <f ca="1">IF(ISERROR($Q650),"",OFFSET(K!$C$1,$Q650-1,0))</f>
        <v/>
      </c>
      <c r="F650" s="213" t="str">
        <f t="shared" ca="1" si="10"/>
        <v/>
      </c>
      <c r="G650" s="198"/>
      <c r="H650" s="207"/>
      <c r="I650" s="207"/>
      <c r="J650" s="207"/>
      <c r="K650" s="207"/>
      <c r="L650" s="207"/>
      <c r="M650" s="207"/>
      <c r="N650" s="207"/>
      <c r="O650" s="199"/>
      <c r="P650" s="208"/>
      <c r="Q650" s="209" t="e">
        <f>IF(OR(C650="",C650=R$4,C650=S$4),NA(),MATCH($B650&amp;$C650,K!$E:$E,0))</f>
        <v>#N/A</v>
      </c>
    </row>
    <row r="651" spans="1:17" ht="20.25">
      <c r="A651" s="193"/>
      <c r="B651" s="213"/>
      <c r="C651" s="213"/>
      <c r="D651" s="213" t="str">
        <f ca="1">IF(ISERROR($Q651),"",OFFSET(K!$D$1,$Q651-1,0))</f>
        <v/>
      </c>
      <c r="E651" s="213" t="str">
        <f ca="1">IF(ISERROR($Q651),"",OFFSET(K!$C$1,$Q651-1,0))</f>
        <v/>
      </c>
      <c r="F651" s="213" t="str">
        <f t="shared" ca="1" si="10"/>
        <v/>
      </c>
      <c r="G651" s="198"/>
      <c r="H651" s="207"/>
      <c r="I651" s="207"/>
      <c r="J651" s="207"/>
      <c r="K651" s="207"/>
      <c r="L651" s="207"/>
      <c r="M651" s="207"/>
      <c r="N651" s="207"/>
      <c r="O651" s="199"/>
      <c r="P651" s="208"/>
      <c r="Q651" s="209" t="e">
        <f>IF(OR(C651="",C651=R$4,C651=S$4),NA(),MATCH($B651&amp;$C651,K!$E:$E,0))</f>
        <v>#N/A</v>
      </c>
    </row>
    <row r="652" spans="1:17" ht="20.25">
      <c r="A652" s="193"/>
      <c r="B652" s="213"/>
      <c r="C652" s="213"/>
      <c r="D652" s="213" t="str">
        <f ca="1">IF(ISERROR($Q652),"",OFFSET(K!$D$1,$Q652-1,0))</f>
        <v/>
      </c>
      <c r="E652" s="213" t="str">
        <f ca="1">IF(ISERROR($Q652),"",OFFSET(K!$C$1,$Q652-1,0))</f>
        <v/>
      </c>
      <c r="F652" s="213" t="str">
        <f t="shared" ca="1" si="10"/>
        <v/>
      </c>
      <c r="G652" s="198"/>
      <c r="H652" s="207"/>
      <c r="I652" s="207"/>
      <c r="J652" s="207"/>
      <c r="K652" s="207"/>
      <c r="L652" s="207"/>
      <c r="M652" s="207"/>
      <c r="N652" s="207"/>
      <c r="O652" s="199"/>
      <c r="P652" s="208"/>
      <c r="Q652" s="209" t="e">
        <f>IF(OR(C652="",C652=R$4,C652=S$4),NA(),MATCH($B652&amp;$C652,K!$E:$E,0))</f>
        <v>#N/A</v>
      </c>
    </row>
    <row r="653" spans="1:17" ht="20.25">
      <c r="A653" s="193"/>
      <c r="B653" s="213"/>
      <c r="C653" s="213"/>
      <c r="D653" s="213" t="str">
        <f ca="1">IF(ISERROR($Q653),"",OFFSET(K!$D$1,$Q653-1,0))</f>
        <v/>
      </c>
      <c r="E653" s="213" t="str">
        <f ca="1">IF(ISERROR($Q653),"",OFFSET(K!$C$1,$Q653-1,0))</f>
        <v/>
      </c>
      <c r="F653" s="213" t="str">
        <f t="shared" ca="1" si="10"/>
        <v/>
      </c>
      <c r="G653" s="198"/>
      <c r="H653" s="207"/>
      <c r="I653" s="207"/>
      <c r="J653" s="207"/>
      <c r="K653" s="207"/>
      <c r="L653" s="207"/>
      <c r="M653" s="207"/>
      <c r="N653" s="207"/>
      <c r="O653" s="199"/>
      <c r="P653" s="208"/>
      <c r="Q653" s="209" t="e">
        <f>IF(OR(C653="",C653=R$4,C653=S$4),NA(),MATCH($B653&amp;$C653,K!$E:$E,0))</f>
        <v>#N/A</v>
      </c>
    </row>
    <row r="654" spans="1:17" ht="20.25">
      <c r="A654" s="193"/>
      <c r="B654" s="213"/>
      <c r="C654" s="213"/>
      <c r="D654" s="213" t="str">
        <f ca="1">IF(ISERROR($Q654),"",OFFSET(K!$D$1,$Q654-1,0))</f>
        <v/>
      </c>
      <c r="E654" s="213" t="str">
        <f ca="1">IF(ISERROR($Q654),"",OFFSET(K!$C$1,$Q654-1,0))</f>
        <v/>
      </c>
      <c r="F654" s="213" t="str">
        <f t="shared" ca="1" si="10"/>
        <v/>
      </c>
      <c r="G654" s="198"/>
      <c r="H654" s="207"/>
      <c r="I654" s="207"/>
      <c r="J654" s="207"/>
      <c r="K654" s="207"/>
      <c r="L654" s="207"/>
      <c r="M654" s="207"/>
      <c r="N654" s="207"/>
      <c r="O654" s="199"/>
      <c r="P654" s="208"/>
      <c r="Q654" s="209" t="e">
        <f>IF(OR(C654="",C654=R$4,C654=S$4),NA(),MATCH($B654&amp;$C654,K!$E:$E,0))</f>
        <v>#N/A</v>
      </c>
    </row>
    <row r="655" spans="1:17" ht="20.25">
      <c r="A655" s="193"/>
      <c r="B655" s="213"/>
      <c r="C655" s="213"/>
      <c r="D655" s="213" t="str">
        <f ca="1">IF(ISERROR($Q655),"",OFFSET(K!$D$1,$Q655-1,0))</f>
        <v/>
      </c>
      <c r="E655" s="213" t="str">
        <f ca="1">IF(ISERROR($Q655),"",OFFSET(K!$C$1,$Q655-1,0))</f>
        <v/>
      </c>
      <c r="F655" s="213" t="str">
        <f t="shared" ca="1" si="10"/>
        <v/>
      </c>
      <c r="G655" s="198"/>
      <c r="H655" s="207"/>
      <c r="I655" s="207"/>
      <c r="J655" s="207"/>
      <c r="K655" s="207"/>
      <c r="L655" s="207"/>
      <c r="M655" s="207"/>
      <c r="N655" s="207"/>
      <c r="O655" s="199"/>
      <c r="P655" s="208"/>
      <c r="Q655" s="209" t="e">
        <f>IF(OR(C655="",C655=R$4,C655=S$4),NA(),MATCH($B655&amp;$C655,K!$E:$E,0))</f>
        <v>#N/A</v>
      </c>
    </row>
    <row r="656" spans="1:17" ht="20.25">
      <c r="A656" s="193"/>
      <c r="B656" s="213"/>
      <c r="C656" s="213"/>
      <c r="D656" s="213" t="str">
        <f ca="1">IF(ISERROR($Q656),"",OFFSET(K!$D$1,$Q656-1,0))</f>
        <v/>
      </c>
      <c r="E656" s="213" t="str">
        <f ca="1">IF(ISERROR($Q656),"",OFFSET(K!$C$1,$Q656-1,0))</f>
        <v/>
      </c>
      <c r="F656" s="213" t="str">
        <f t="shared" ca="1" si="10"/>
        <v/>
      </c>
      <c r="G656" s="198"/>
      <c r="H656" s="207"/>
      <c r="I656" s="207"/>
      <c r="J656" s="207"/>
      <c r="K656" s="207"/>
      <c r="L656" s="207"/>
      <c r="M656" s="207"/>
      <c r="N656" s="207"/>
      <c r="O656" s="199"/>
      <c r="P656" s="208"/>
      <c r="Q656" s="209" t="e">
        <f>IF(OR(C656="",C656=R$4,C656=S$4),NA(),MATCH($B656&amp;$C656,K!$E:$E,0))</f>
        <v>#N/A</v>
      </c>
    </row>
    <row r="657" spans="1:17" ht="20.25">
      <c r="A657" s="193"/>
      <c r="B657" s="213"/>
      <c r="C657" s="213"/>
      <c r="D657" s="213" t="str">
        <f ca="1">IF(ISERROR($Q657),"",OFFSET(K!$D$1,$Q657-1,0))</f>
        <v/>
      </c>
      <c r="E657" s="213" t="str">
        <f ca="1">IF(ISERROR($Q657),"",OFFSET(K!$C$1,$Q657-1,0))</f>
        <v/>
      </c>
      <c r="F657" s="213" t="str">
        <f t="shared" ca="1" si="10"/>
        <v/>
      </c>
      <c r="G657" s="198"/>
      <c r="H657" s="207"/>
      <c r="I657" s="207"/>
      <c r="J657" s="207"/>
      <c r="K657" s="207"/>
      <c r="L657" s="207"/>
      <c r="M657" s="207"/>
      <c r="N657" s="207"/>
      <c r="O657" s="199"/>
      <c r="P657" s="208"/>
      <c r="Q657" s="209" t="e">
        <f>IF(OR(C657="",C657=R$4,C657=S$4),NA(),MATCH($B657&amp;$C657,K!$E:$E,0))</f>
        <v>#N/A</v>
      </c>
    </row>
    <row r="658" spans="1:17" ht="20.25">
      <c r="A658" s="193"/>
      <c r="B658" s="213"/>
      <c r="C658" s="213"/>
      <c r="D658" s="213" t="str">
        <f ca="1">IF(ISERROR($Q658),"",OFFSET(K!$D$1,$Q658-1,0))</f>
        <v/>
      </c>
      <c r="E658" s="213" t="str">
        <f ca="1">IF(ISERROR($Q658),"",OFFSET(K!$C$1,$Q658-1,0))</f>
        <v/>
      </c>
      <c r="F658" s="213" t="str">
        <f t="shared" ca="1" si="10"/>
        <v/>
      </c>
      <c r="G658" s="198"/>
      <c r="H658" s="207"/>
      <c r="I658" s="207"/>
      <c r="J658" s="207"/>
      <c r="K658" s="207"/>
      <c r="L658" s="207"/>
      <c r="M658" s="207"/>
      <c r="N658" s="207"/>
      <c r="O658" s="199"/>
      <c r="P658" s="208"/>
      <c r="Q658" s="209" t="e">
        <f>IF(OR(C658="",C658=R$4,C658=S$4),NA(),MATCH($B658&amp;$C658,K!$E:$E,0))</f>
        <v>#N/A</v>
      </c>
    </row>
    <row r="659" spans="1:17" ht="20.25">
      <c r="A659" s="193"/>
      <c r="B659" s="213"/>
      <c r="C659" s="213"/>
      <c r="D659" s="213" t="str">
        <f ca="1">IF(ISERROR($Q659),"",OFFSET(K!$D$1,$Q659-1,0))</f>
        <v/>
      </c>
      <c r="E659" s="213" t="str">
        <f ca="1">IF(ISERROR($Q659),"",OFFSET(K!$C$1,$Q659-1,0))</f>
        <v/>
      </c>
      <c r="F659" s="213" t="str">
        <f t="shared" ca="1" si="10"/>
        <v/>
      </c>
      <c r="G659" s="198"/>
      <c r="H659" s="207"/>
      <c r="I659" s="207"/>
      <c r="J659" s="207"/>
      <c r="K659" s="207"/>
      <c r="L659" s="207"/>
      <c r="M659" s="207"/>
      <c r="N659" s="207"/>
      <c r="O659" s="199"/>
      <c r="P659" s="208"/>
      <c r="Q659" s="209" t="e">
        <f>IF(OR(C659="",C659=R$4,C659=S$4),NA(),MATCH($B659&amp;$C659,K!$E:$E,0))</f>
        <v>#N/A</v>
      </c>
    </row>
    <row r="660" spans="1:17" ht="20.25">
      <c r="A660" s="193"/>
      <c r="B660" s="213"/>
      <c r="C660" s="213"/>
      <c r="D660" s="213" t="str">
        <f ca="1">IF(ISERROR($Q660),"",OFFSET(K!$D$1,$Q660-1,0))</f>
        <v/>
      </c>
      <c r="E660" s="213" t="str">
        <f ca="1">IF(ISERROR($Q660),"",OFFSET(K!$C$1,$Q660-1,0))</f>
        <v/>
      </c>
      <c r="F660" s="213" t="str">
        <f t="shared" ca="1" si="10"/>
        <v/>
      </c>
      <c r="G660" s="198"/>
      <c r="H660" s="207"/>
      <c r="I660" s="207"/>
      <c r="J660" s="207"/>
      <c r="K660" s="207"/>
      <c r="L660" s="207"/>
      <c r="M660" s="207"/>
      <c r="N660" s="207"/>
      <c r="O660" s="199"/>
      <c r="P660" s="208"/>
      <c r="Q660" s="209" t="e">
        <f>IF(OR(C660="",C660=R$4,C660=S$4),NA(),MATCH($B660&amp;$C660,K!$E:$E,0))</f>
        <v>#N/A</v>
      </c>
    </row>
    <row r="661" spans="1:17" ht="20.25">
      <c r="A661" s="193"/>
      <c r="B661" s="213"/>
      <c r="C661" s="213"/>
      <c r="D661" s="213" t="str">
        <f ca="1">IF(ISERROR($Q661),"",OFFSET(K!$D$1,$Q661-1,0))</f>
        <v/>
      </c>
      <c r="E661" s="213" t="str">
        <f ca="1">IF(ISERROR($Q661),"",OFFSET(K!$C$1,$Q661-1,0))</f>
        <v/>
      </c>
      <c r="F661" s="213" t="str">
        <f t="shared" ca="1" si="10"/>
        <v/>
      </c>
      <c r="G661" s="198"/>
      <c r="H661" s="207"/>
      <c r="I661" s="207"/>
      <c r="J661" s="207"/>
      <c r="K661" s="207"/>
      <c r="L661" s="207"/>
      <c r="M661" s="207"/>
      <c r="N661" s="207"/>
      <c r="O661" s="199"/>
      <c r="P661" s="208"/>
      <c r="Q661" s="209" t="e">
        <f>IF(OR(C661="",C661=R$4,C661=S$4),NA(),MATCH($B661&amp;$C661,K!$E:$E,0))</f>
        <v>#N/A</v>
      </c>
    </row>
    <row r="662" spans="1:17" ht="20.25">
      <c r="A662" s="193"/>
      <c r="B662" s="213"/>
      <c r="C662" s="213"/>
      <c r="D662" s="213" t="str">
        <f ca="1">IF(ISERROR($Q662),"",OFFSET(K!$D$1,$Q662-1,0))</f>
        <v/>
      </c>
      <c r="E662" s="213" t="str">
        <f ca="1">IF(ISERROR($Q662),"",OFFSET(K!$C$1,$Q662-1,0))</f>
        <v/>
      </c>
      <c r="F662" s="213" t="str">
        <f t="shared" ca="1" si="10"/>
        <v/>
      </c>
      <c r="G662" s="198"/>
      <c r="H662" s="207"/>
      <c r="I662" s="207"/>
      <c r="J662" s="207"/>
      <c r="K662" s="207"/>
      <c r="L662" s="207"/>
      <c r="M662" s="207"/>
      <c r="N662" s="207"/>
      <c r="O662" s="199"/>
      <c r="P662" s="208"/>
      <c r="Q662" s="209" t="e">
        <f>IF(OR(C662="",C662=R$4,C662=S$4),NA(),MATCH($B662&amp;$C662,K!$E:$E,0))</f>
        <v>#N/A</v>
      </c>
    </row>
    <row r="663" spans="1:17" ht="20.25">
      <c r="A663" s="193"/>
      <c r="B663" s="213"/>
      <c r="C663" s="213"/>
      <c r="D663" s="213" t="str">
        <f ca="1">IF(ISERROR($Q663),"",OFFSET(K!$D$1,$Q663-1,0))</f>
        <v/>
      </c>
      <c r="E663" s="213" t="str">
        <f ca="1">IF(ISERROR($Q663),"",OFFSET(K!$C$1,$Q663-1,0))</f>
        <v/>
      </c>
      <c r="F663" s="213" t="str">
        <f t="shared" ca="1" si="10"/>
        <v/>
      </c>
      <c r="G663" s="198"/>
      <c r="H663" s="207"/>
      <c r="I663" s="207"/>
      <c r="J663" s="207"/>
      <c r="K663" s="207"/>
      <c r="L663" s="207"/>
      <c r="M663" s="207"/>
      <c r="N663" s="207"/>
      <c r="O663" s="199"/>
      <c r="P663" s="208"/>
      <c r="Q663" s="209" t="e">
        <f>IF(OR(C663="",C663=R$4,C663=S$4),NA(),MATCH($B663&amp;$C663,K!$E:$E,0))</f>
        <v>#N/A</v>
      </c>
    </row>
    <row r="664" spans="1:17" ht="20.25">
      <c r="A664" s="193"/>
      <c r="B664" s="213"/>
      <c r="C664" s="213"/>
      <c r="D664" s="213" t="str">
        <f ca="1">IF(ISERROR($Q664),"",OFFSET(K!$D$1,$Q664-1,0))</f>
        <v/>
      </c>
      <c r="E664" s="213" t="str">
        <f ca="1">IF(ISERROR($Q664),"",OFFSET(K!$C$1,$Q664-1,0))</f>
        <v/>
      </c>
      <c r="F664" s="213" t="str">
        <f t="shared" ca="1" si="10"/>
        <v/>
      </c>
      <c r="G664" s="198"/>
      <c r="H664" s="207"/>
      <c r="I664" s="207"/>
      <c r="J664" s="207"/>
      <c r="K664" s="207"/>
      <c r="L664" s="207"/>
      <c r="M664" s="207"/>
      <c r="N664" s="207"/>
      <c r="O664" s="199"/>
      <c r="P664" s="208"/>
      <c r="Q664" s="209" t="e">
        <f>IF(OR(C664="",C664=R$4,C664=S$4),NA(),MATCH($B664&amp;$C664,K!$E:$E,0))</f>
        <v>#N/A</v>
      </c>
    </row>
    <row r="665" spans="1:17" ht="20.25">
      <c r="A665" s="193"/>
      <c r="B665" s="213"/>
      <c r="C665" s="213"/>
      <c r="D665" s="213" t="str">
        <f ca="1">IF(ISERROR($Q665),"",OFFSET(K!$D$1,$Q665-1,0))</f>
        <v/>
      </c>
      <c r="E665" s="213" t="str">
        <f ca="1">IF(ISERROR($Q665),"",OFFSET(K!$C$1,$Q665-1,0))</f>
        <v/>
      </c>
      <c r="F665" s="213" t="str">
        <f t="shared" ca="1" si="10"/>
        <v/>
      </c>
      <c r="G665" s="198"/>
      <c r="H665" s="207"/>
      <c r="I665" s="207"/>
      <c r="J665" s="207"/>
      <c r="K665" s="207"/>
      <c r="L665" s="207"/>
      <c r="M665" s="207"/>
      <c r="N665" s="207"/>
      <c r="O665" s="199"/>
      <c r="P665" s="208"/>
      <c r="Q665" s="209" t="e">
        <f>IF(OR(C665="",C665=R$4,C665=S$4),NA(),MATCH($B665&amp;$C665,K!$E:$E,0))</f>
        <v>#N/A</v>
      </c>
    </row>
    <row r="666" spans="1:17" ht="20.25">
      <c r="A666" s="193"/>
      <c r="B666" s="213"/>
      <c r="C666" s="213"/>
      <c r="D666" s="213" t="str">
        <f ca="1">IF(ISERROR($Q666),"",OFFSET(K!$D$1,$Q666-1,0))</f>
        <v/>
      </c>
      <c r="E666" s="213" t="str">
        <f ca="1">IF(ISERROR($Q666),"",OFFSET(K!$C$1,$Q666-1,0))</f>
        <v/>
      </c>
      <c r="F666" s="213" t="str">
        <f t="shared" ca="1" si="10"/>
        <v/>
      </c>
      <c r="G666" s="198"/>
      <c r="H666" s="207"/>
      <c r="I666" s="207"/>
      <c r="J666" s="207"/>
      <c r="K666" s="207"/>
      <c r="L666" s="207"/>
      <c r="M666" s="207"/>
      <c r="N666" s="207"/>
      <c r="O666" s="199"/>
      <c r="P666" s="208"/>
      <c r="Q666" s="209" t="e">
        <f>IF(OR(C666="",C666=R$4,C666=S$4),NA(),MATCH($B666&amp;$C666,K!$E:$E,0))</f>
        <v>#N/A</v>
      </c>
    </row>
    <row r="667" spans="1:17" ht="20.25">
      <c r="A667" s="193"/>
      <c r="B667" s="213"/>
      <c r="C667" s="213"/>
      <c r="D667" s="213" t="str">
        <f ca="1">IF(ISERROR($Q667),"",OFFSET(K!$D$1,$Q667-1,0))</f>
        <v/>
      </c>
      <c r="E667" s="213" t="str">
        <f ca="1">IF(ISERROR($Q667),"",OFFSET(K!$C$1,$Q667-1,0))</f>
        <v/>
      </c>
      <c r="F667" s="213" t="str">
        <f t="shared" ca="1" si="10"/>
        <v/>
      </c>
      <c r="G667" s="198"/>
      <c r="H667" s="207"/>
      <c r="I667" s="207"/>
      <c r="J667" s="207"/>
      <c r="K667" s="207"/>
      <c r="L667" s="207"/>
      <c r="M667" s="207"/>
      <c r="N667" s="207"/>
      <c r="O667" s="199"/>
      <c r="P667" s="208"/>
      <c r="Q667" s="209" t="e">
        <f>IF(OR(C667="",C667=R$4,C667=S$4),NA(),MATCH($B667&amp;$C667,K!$E:$E,0))</f>
        <v>#N/A</v>
      </c>
    </row>
    <row r="668" spans="1:17" ht="20.25">
      <c r="A668" s="193"/>
      <c r="B668" s="213"/>
      <c r="C668" s="213"/>
      <c r="D668" s="213" t="str">
        <f ca="1">IF(ISERROR($Q668),"",OFFSET(K!$D$1,$Q668-1,0))</f>
        <v/>
      </c>
      <c r="E668" s="213" t="str">
        <f ca="1">IF(ISERROR($Q668),"",OFFSET(K!$C$1,$Q668-1,0))</f>
        <v/>
      </c>
      <c r="F668" s="213" t="str">
        <f t="shared" ca="1" si="10"/>
        <v/>
      </c>
      <c r="G668" s="198"/>
      <c r="H668" s="207"/>
      <c r="I668" s="207"/>
      <c r="J668" s="207"/>
      <c r="K668" s="207"/>
      <c r="L668" s="207"/>
      <c r="M668" s="207"/>
      <c r="N668" s="207"/>
      <c r="O668" s="199"/>
      <c r="P668" s="208"/>
      <c r="Q668" s="209" t="e">
        <f>IF(OR(C668="",C668=R$4,C668=S$4),NA(),MATCH($B668&amp;$C668,K!$E:$E,0))</f>
        <v>#N/A</v>
      </c>
    </row>
    <row r="669" spans="1:17" ht="20.25">
      <c r="A669" s="193"/>
      <c r="B669" s="213"/>
      <c r="C669" s="213"/>
      <c r="D669" s="213" t="str">
        <f ca="1">IF(ISERROR($Q669),"",OFFSET(K!$D$1,$Q669-1,0))</f>
        <v/>
      </c>
      <c r="E669" s="213" t="str">
        <f ca="1">IF(ISERROR($Q669),"",OFFSET(K!$C$1,$Q669-1,0))</f>
        <v/>
      </c>
      <c r="F669" s="213" t="str">
        <f t="shared" ca="1" si="10"/>
        <v/>
      </c>
      <c r="G669" s="198"/>
      <c r="H669" s="207"/>
      <c r="I669" s="207"/>
      <c r="J669" s="207"/>
      <c r="K669" s="207"/>
      <c r="L669" s="207"/>
      <c r="M669" s="207"/>
      <c r="N669" s="207"/>
      <c r="O669" s="199"/>
      <c r="P669" s="208"/>
      <c r="Q669" s="209" t="e">
        <f>IF(OR(C669="",C669=R$4,C669=S$4),NA(),MATCH($B669&amp;$C669,K!$E:$E,0))</f>
        <v>#N/A</v>
      </c>
    </row>
    <row r="670" spans="1:17" ht="20.25">
      <c r="A670" s="193"/>
      <c r="B670" s="213"/>
      <c r="C670" s="213"/>
      <c r="D670" s="213" t="str">
        <f ca="1">IF(ISERROR($Q670),"",OFFSET(K!$D$1,$Q670-1,0))</f>
        <v/>
      </c>
      <c r="E670" s="213" t="str">
        <f ca="1">IF(ISERROR($Q670),"",OFFSET(K!$C$1,$Q670-1,0))</f>
        <v/>
      </c>
      <c r="F670" s="213" t="str">
        <f t="shared" ca="1" si="10"/>
        <v/>
      </c>
      <c r="G670" s="198"/>
      <c r="H670" s="207"/>
      <c r="I670" s="207"/>
      <c r="J670" s="207"/>
      <c r="K670" s="207"/>
      <c r="L670" s="207"/>
      <c r="M670" s="207"/>
      <c r="N670" s="207"/>
      <c r="O670" s="199"/>
      <c r="P670" s="208"/>
      <c r="Q670" s="209" t="e">
        <f>IF(OR(C670="",C670=R$4,C670=S$4),NA(),MATCH($B670&amp;$C670,K!$E:$E,0))</f>
        <v>#N/A</v>
      </c>
    </row>
    <row r="671" spans="1:17" ht="20.25">
      <c r="A671" s="193"/>
      <c r="B671" s="213"/>
      <c r="C671" s="213"/>
      <c r="D671" s="213" t="str">
        <f ca="1">IF(ISERROR($Q671),"",OFFSET(K!$D$1,$Q671-1,0))</f>
        <v/>
      </c>
      <c r="E671" s="213" t="str">
        <f ca="1">IF(ISERROR($Q671),"",OFFSET(K!$C$1,$Q671-1,0))</f>
        <v/>
      </c>
      <c r="F671" s="213" t="str">
        <f t="shared" ca="1" si="10"/>
        <v/>
      </c>
      <c r="G671" s="198"/>
      <c r="H671" s="207"/>
      <c r="I671" s="207"/>
      <c r="J671" s="207"/>
      <c r="K671" s="207"/>
      <c r="L671" s="207"/>
      <c r="M671" s="207"/>
      <c r="N671" s="207"/>
      <c r="O671" s="199"/>
      <c r="P671" s="208"/>
      <c r="Q671" s="209" t="e">
        <f>IF(OR(C671="",C671=R$4,C671=S$4),NA(),MATCH($B671&amp;$C671,K!$E:$E,0))</f>
        <v>#N/A</v>
      </c>
    </row>
    <row r="672" spans="1:17" ht="20.25">
      <c r="A672" s="193"/>
      <c r="B672" s="213"/>
      <c r="C672" s="213"/>
      <c r="D672" s="213" t="str">
        <f ca="1">IF(ISERROR($Q672),"",OFFSET(K!$D$1,$Q672-1,0))</f>
        <v/>
      </c>
      <c r="E672" s="213" t="str">
        <f ca="1">IF(ISERROR($Q672),"",OFFSET(K!$C$1,$Q672-1,0))</f>
        <v/>
      </c>
      <c r="F672" s="213" t="str">
        <f t="shared" ca="1" si="10"/>
        <v/>
      </c>
      <c r="G672" s="198"/>
      <c r="H672" s="207"/>
      <c r="I672" s="207"/>
      <c r="J672" s="207"/>
      <c r="K672" s="207"/>
      <c r="L672" s="207"/>
      <c r="M672" s="207"/>
      <c r="N672" s="207"/>
      <c r="O672" s="199"/>
      <c r="P672" s="208"/>
      <c r="Q672" s="209" t="e">
        <f>IF(OR(C672="",C672=R$4,C672=S$4),NA(),MATCH($B672&amp;$C672,K!$E:$E,0))</f>
        <v>#N/A</v>
      </c>
    </row>
    <row r="673" spans="1:17" ht="20.25">
      <c r="A673" s="193"/>
      <c r="B673" s="213"/>
      <c r="C673" s="213"/>
      <c r="D673" s="213" t="str">
        <f ca="1">IF(ISERROR($Q673),"",OFFSET(K!$D$1,$Q673-1,0))</f>
        <v/>
      </c>
      <c r="E673" s="213" t="str">
        <f ca="1">IF(ISERROR($Q673),"",OFFSET(K!$C$1,$Q673-1,0))</f>
        <v/>
      </c>
      <c r="F673" s="213" t="str">
        <f t="shared" ca="1" si="10"/>
        <v/>
      </c>
      <c r="G673" s="198"/>
      <c r="H673" s="207"/>
      <c r="I673" s="207"/>
      <c r="J673" s="207"/>
      <c r="K673" s="207"/>
      <c r="L673" s="207"/>
      <c r="M673" s="207"/>
      <c r="N673" s="207"/>
      <c r="O673" s="199"/>
      <c r="P673" s="208"/>
      <c r="Q673" s="209" t="e">
        <f>IF(OR(C673="",C673=R$4,C673=S$4),NA(),MATCH($B673&amp;$C673,K!$E:$E,0))</f>
        <v>#N/A</v>
      </c>
    </row>
    <row r="674" spans="1:17" ht="20.25">
      <c r="A674" s="193"/>
      <c r="B674" s="213"/>
      <c r="C674" s="213"/>
      <c r="D674" s="213" t="str">
        <f ca="1">IF(ISERROR($Q674),"",OFFSET(K!$D$1,$Q674-1,0))</f>
        <v/>
      </c>
      <c r="E674" s="213" t="str">
        <f ca="1">IF(ISERROR($Q674),"",OFFSET(K!$C$1,$Q674-1,0))</f>
        <v/>
      </c>
      <c r="F674" s="213" t="str">
        <f t="shared" ca="1" si="10"/>
        <v/>
      </c>
      <c r="G674" s="198"/>
      <c r="H674" s="207"/>
      <c r="I674" s="207"/>
      <c r="J674" s="207"/>
      <c r="K674" s="207"/>
      <c r="L674" s="207"/>
      <c r="M674" s="207"/>
      <c r="N674" s="207"/>
      <c r="O674" s="199"/>
      <c r="P674" s="208"/>
      <c r="Q674" s="209" t="e">
        <f>IF(OR(C674="",C674=R$4,C674=S$4),NA(),MATCH($B674&amp;$C674,K!$E:$E,0))</f>
        <v>#N/A</v>
      </c>
    </row>
    <row r="675" spans="1:17" ht="20.25">
      <c r="A675" s="193"/>
      <c r="B675" s="213"/>
      <c r="C675" s="213"/>
      <c r="D675" s="213" t="str">
        <f ca="1">IF(ISERROR($Q675),"",OFFSET(K!$D$1,$Q675-1,0))</f>
        <v/>
      </c>
      <c r="E675" s="213" t="str">
        <f ca="1">IF(ISERROR($Q675),"",OFFSET(K!$C$1,$Q675-1,0))</f>
        <v/>
      </c>
      <c r="F675" s="213" t="str">
        <f t="shared" ca="1" si="10"/>
        <v/>
      </c>
      <c r="G675" s="198"/>
      <c r="H675" s="207"/>
      <c r="I675" s="207"/>
      <c r="J675" s="207"/>
      <c r="K675" s="207"/>
      <c r="L675" s="207"/>
      <c r="M675" s="207"/>
      <c r="N675" s="207"/>
      <c r="O675" s="199"/>
      <c r="P675" s="208"/>
      <c r="Q675" s="209" t="e">
        <f>IF(OR(C675="",C675=R$4,C675=S$4),NA(),MATCH($B675&amp;$C675,K!$E:$E,0))</f>
        <v>#N/A</v>
      </c>
    </row>
    <row r="676" spans="1:17" ht="20.25">
      <c r="A676" s="193"/>
      <c r="B676" s="213"/>
      <c r="C676" s="213"/>
      <c r="D676" s="213" t="str">
        <f ca="1">IF(ISERROR($Q676),"",OFFSET(K!$D$1,$Q676-1,0))</f>
        <v/>
      </c>
      <c r="E676" s="213" t="str">
        <f ca="1">IF(ISERROR($Q676),"",OFFSET(K!$C$1,$Q676-1,0))</f>
        <v/>
      </c>
      <c r="F676" s="213" t="str">
        <f t="shared" ca="1" si="10"/>
        <v/>
      </c>
      <c r="G676" s="198"/>
      <c r="H676" s="207"/>
      <c r="I676" s="207"/>
      <c r="J676" s="207"/>
      <c r="K676" s="207"/>
      <c r="L676" s="207"/>
      <c r="M676" s="207"/>
      <c r="N676" s="207"/>
      <c r="O676" s="199"/>
      <c r="P676" s="208"/>
      <c r="Q676" s="209" t="e">
        <f>IF(OR(C676="",C676=R$4,C676=S$4),NA(),MATCH($B676&amp;$C676,K!$E:$E,0))</f>
        <v>#N/A</v>
      </c>
    </row>
    <row r="677" spans="1:17" ht="20.25">
      <c r="A677" s="193"/>
      <c r="B677" s="213"/>
      <c r="C677" s="213"/>
      <c r="D677" s="213" t="str">
        <f ca="1">IF(ISERROR($Q677),"",OFFSET(K!$D$1,$Q677-1,0))</f>
        <v/>
      </c>
      <c r="E677" s="213" t="str">
        <f ca="1">IF(ISERROR($Q677),"",OFFSET(K!$C$1,$Q677-1,0))</f>
        <v/>
      </c>
      <c r="F677" s="213" t="str">
        <f t="shared" ca="1" si="10"/>
        <v/>
      </c>
      <c r="G677" s="198"/>
      <c r="H677" s="207"/>
      <c r="I677" s="207"/>
      <c r="J677" s="207"/>
      <c r="K677" s="207"/>
      <c r="L677" s="207"/>
      <c r="M677" s="207"/>
      <c r="N677" s="207"/>
      <c r="O677" s="199"/>
      <c r="P677" s="208"/>
      <c r="Q677" s="209" t="e">
        <f>IF(OR(C677="",C677=R$4,C677=S$4),NA(),MATCH($B677&amp;$C677,K!$E:$E,0))</f>
        <v>#N/A</v>
      </c>
    </row>
    <row r="678" spans="1:17" ht="20.25">
      <c r="A678" s="193"/>
      <c r="B678" s="213"/>
      <c r="C678" s="213"/>
      <c r="D678" s="213" t="str">
        <f ca="1">IF(ISERROR($Q678),"",OFFSET(K!$D$1,$Q678-1,0))</f>
        <v/>
      </c>
      <c r="E678" s="213" t="str">
        <f ca="1">IF(ISERROR($Q678),"",OFFSET(K!$C$1,$Q678-1,0))</f>
        <v/>
      </c>
      <c r="F678" s="213" t="str">
        <f t="shared" ca="1" si="10"/>
        <v/>
      </c>
      <c r="G678" s="198"/>
      <c r="H678" s="207"/>
      <c r="I678" s="207"/>
      <c r="J678" s="207"/>
      <c r="K678" s="207"/>
      <c r="L678" s="207"/>
      <c r="M678" s="207"/>
      <c r="N678" s="207"/>
      <c r="O678" s="199"/>
      <c r="P678" s="208"/>
      <c r="Q678" s="209" t="e">
        <f>IF(OR(C678="",C678=R$4,C678=S$4),NA(),MATCH($B678&amp;$C678,K!$E:$E,0))</f>
        <v>#N/A</v>
      </c>
    </row>
    <row r="679" spans="1:17" ht="20.25">
      <c r="A679" s="193"/>
      <c r="B679" s="213"/>
      <c r="C679" s="213"/>
      <c r="D679" s="213" t="str">
        <f ca="1">IF(ISERROR($Q679),"",OFFSET(K!$D$1,$Q679-1,0))</f>
        <v/>
      </c>
      <c r="E679" s="213" t="str">
        <f ca="1">IF(ISERROR($Q679),"",OFFSET(K!$C$1,$Q679-1,0))</f>
        <v/>
      </c>
      <c r="F679" s="213" t="str">
        <f t="shared" ca="1" si="10"/>
        <v/>
      </c>
      <c r="G679" s="198"/>
      <c r="H679" s="207"/>
      <c r="I679" s="207"/>
      <c r="J679" s="207"/>
      <c r="K679" s="207"/>
      <c r="L679" s="207"/>
      <c r="M679" s="207"/>
      <c r="N679" s="207"/>
      <c r="O679" s="199"/>
      <c r="P679" s="208"/>
      <c r="Q679" s="209" t="e">
        <f>IF(OR(C679="",C679=R$4,C679=S$4),NA(),MATCH($B679&amp;$C679,K!$E:$E,0))</f>
        <v>#N/A</v>
      </c>
    </row>
    <row r="680" spans="1:17" ht="20.25">
      <c r="A680" s="193"/>
      <c r="B680" s="213"/>
      <c r="C680" s="213"/>
      <c r="D680" s="213" t="str">
        <f ca="1">IF(ISERROR($Q680),"",OFFSET(K!$D$1,$Q680-1,0))</f>
        <v/>
      </c>
      <c r="E680" s="213" t="str">
        <f ca="1">IF(ISERROR($Q680),"",OFFSET(K!$C$1,$Q680-1,0))</f>
        <v/>
      </c>
      <c r="F680" s="213" t="str">
        <f t="shared" ca="1" si="10"/>
        <v/>
      </c>
      <c r="G680" s="198"/>
      <c r="H680" s="207"/>
      <c r="I680" s="207"/>
      <c r="J680" s="207"/>
      <c r="K680" s="207"/>
      <c r="L680" s="207"/>
      <c r="M680" s="207"/>
      <c r="N680" s="207"/>
      <c r="O680" s="199"/>
      <c r="P680" s="208"/>
      <c r="Q680" s="209" t="e">
        <f>IF(OR(C680="",C680=R$4,C680=S$4),NA(),MATCH($B680&amp;$C680,K!$E:$E,0))</f>
        <v>#N/A</v>
      </c>
    </row>
    <row r="681" spans="1:17" ht="20.25">
      <c r="A681" s="193"/>
      <c r="B681" s="213"/>
      <c r="C681" s="213"/>
      <c r="D681" s="213" t="str">
        <f ca="1">IF(ISERROR($Q681),"",OFFSET(K!$D$1,$Q681-1,0))</f>
        <v/>
      </c>
      <c r="E681" s="213" t="str">
        <f ca="1">IF(ISERROR($Q681),"",OFFSET(K!$C$1,$Q681-1,0))</f>
        <v/>
      </c>
      <c r="F681" s="213" t="str">
        <f t="shared" ca="1" si="10"/>
        <v/>
      </c>
      <c r="G681" s="198"/>
      <c r="H681" s="207"/>
      <c r="I681" s="207"/>
      <c r="J681" s="207"/>
      <c r="K681" s="207"/>
      <c r="L681" s="207"/>
      <c r="M681" s="207"/>
      <c r="N681" s="207"/>
      <c r="O681" s="199"/>
      <c r="P681" s="208"/>
      <c r="Q681" s="209" t="e">
        <f>IF(OR(C681="",C681=R$4,C681=S$4),NA(),MATCH($B681&amp;$C681,K!$E:$E,0))</f>
        <v>#N/A</v>
      </c>
    </row>
    <row r="682" spans="1:17" ht="20.25">
      <c r="A682" s="193"/>
      <c r="B682" s="213"/>
      <c r="C682" s="213"/>
      <c r="D682" s="213" t="str">
        <f ca="1">IF(ISERROR($Q682),"",OFFSET(K!$D$1,$Q682-1,0))</f>
        <v/>
      </c>
      <c r="E682" s="213" t="str">
        <f ca="1">IF(ISERROR($Q682),"",OFFSET(K!$C$1,$Q682-1,0))</f>
        <v/>
      </c>
      <c r="F682" s="213" t="str">
        <f t="shared" ca="1" si="10"/>
        <v/>
      </c>
      <c r="G682" s="198"/>
      <c r="H682" s="207"/>
      <c r="I682" s="207"/>
      <c r="J682" s="207"/>
      <c r="K682" s="207"/>
      <c r="L682" s="207"/>
      <c r="M682" s="207"/>
      <c r="N682" s="207"/>
      <c r="O682" s="199"/>
      <c r="P682" s="208"/>
      <c r="Q682" s="209" t="e">
        <f>IF(OR(C682="",C682=R$4,C682=S$4),NA(),MATCH($B682&amp;$C682,K!$E:$E,0))</f>
        <v>#N/A</v>
      </c>
    </row>
    <row r="683" spans="1:17" ht="20.25">
      <c r="A683" s="193"/>
      <c r="B683" s="213"/>
      <c r="C683" s="213"/>
      <c r="D683" s="213" t="str">
        <f ca="1">IF(ISERROR($Q683),"",OFFSET(K!$D$1,$Q683-1,0))</f>
        <v/>
      </c>
      <c r="E683" s="213" t="str">
        <f ca="1">IF(ISERROR($Q683),"",OFFSET(K!$C$1,$Q683-1,0))</f>
        <v/>
      </c>
      <c r="F683" s="213" t="str">
        <f t="shared" ca="1" si="10"/>
        <v/>
      </c>
      <c r="G683" s="198"/>
      <c r="H683" s="207"/>
      <c r="I683" s="207"/>
      <c r="J683" s="207"/>
      <c r="K683" s="207"/>
      <c r="L683" s="207"/>
      <c r="M683" s="207"/>
      <c r="N683" s="207"/>
      <c r="O683" s="199"/>
      <c r="P683" s="208"/>
      <c r="Q683" s="209" t="e">
        <f>IF(OR(C683="",C683=R$4,C683=S$4),NA(),MATCH($B683&amp;$C683,K!$E:$E,0))</f>
        <v>#N/A</v>
      </c>
    </row>
    <row r="684" spans="1:17" ht="20.25">
      <c r="A684" s="193"/>
      <c r="B684" s="213"/>
      <c r="C684" s="213"/>
      <c r="D684" s="213" t="str">
        <f ca="1">IF(ISERROR($Q684),"",OFFSET(K!$D$1,$Q684-1,0))</f>
        <v/>
      </c>
      <c r="E684" s="213" t="str">
        <f ca="1">IF(ISERROR($Q684),"",OFFSET(K!$C$1,$Q684-1,0))</f>
        <v/>
      </c>
      <c r="F684" s="213" t="str">
        <f t="shared" ca="1" si="10"/>
        <v/>
      </c>
      <c r="G684" s="198"/>
      <c r="H684" s="207"/>
      <c r="I684" s="207"/>
      <c r="J684" s="207"/>
      <c r="K684" s="207"/>
      <c r="L684" s="207"/>
      <c r="M684" s="207"/>
      <c r="N684" s="207"/>
      <c r="O684" s="199"/>
      <c r="P684" s="208"/>
      <c r="Q684" s="209" t="e">
        <f>IF(OR(C684="",C684=R$4,C684=S$4),NA(),MATCH($B684&amp;$C684,K!$E:$E,0))</f>
        <v>#N/A</v>
      </c>
    </row>
    <row r="685" spans="1:17" ht="20.25">
      <c r="A685" s="193"/>
      <c r="B685" s="213"/>
      <c r="C685" s="213"/>
      <c r="D685" s="213" t="str">
        <f ca="1">IF(ISERROR($Q685),"",OFFSET(K!$D$1,$Q685-1,0))</f>
        <v/>
      </c>
      <c r="E685" s="213" t="str">
        <f ca="1">IF(ISERROR($Q685),"",OFFSET(K!$C$1,$Q685-1,0))</f>
        <v/>
      </c>
      <c r="F685" s="213" t="str">
        <f t="shared" ca="1" si="10"/>
        <v/>
      </c>
      <c r="G685" s="198"/>
      <c r="H685" s="207"/>
      <c r="I685" s="207"/>
      <c r="J685" s="207"/>
      <c r="K685" s="207"/>
      <c r="L685" s="207"/>
      <c r="M685" s="207"/>
      <c r="N685" s="207"/>
      <c r="O685" s="199"/>
      <c r="P685" s="208"/>
      <c r="Q685" s="209" t="e">
        <f>IF(OR(C685="",C685=R$4,C685=S$4),NA(),MATCH($B685&amp;$C685,K!$E:$E,0))</f>
        <v>#N/A</v>
      </c>
    </row>
    <row r="686" spans="1:17" ht="20.25">
      <c r="A686" s="193"/>
      <c r="B686" s="213"/>
      <c r="C686" s="213"/>
      <c r="D686" s="213" t="str">
        <f ca="1">IF(ISERROR($Q686),"",OFFSET(K!$D$1,$Q686-1,0))</f>
        <v/>
      </c>
      <c r="E686" s="213" t="str">
        <f ca="1">IF(ISERROR($Q686),"",OFFSET(K!$C$1,$Q686-1,0))</f>
        <v/>
      </c>
      <c r="F686" s="213" t="str">
        <f t="shared" ca="1" si="10"/>
        <v/>
      </c>
      <c r="G686" s="198"/>
      <c r="H686" s="207"/>
      <c r="I686" s="207"/>
      <c r="J686" s="207"/>
      <c r="K686" s="207"/>
      <c r="L686" s="207"/>
      <c r="M686" s="207"/>
      <c r="N686" s="207"/>
      <c r="O686" s="199"/>
      <c r="P686" s="208"/>
      <c r="Q686" s="209" t="e">
        <f>IF(OR(C686="",C686=R$4,C686=S$4),NA(),MATCH($B686&amp;$C686,K!$E:$E,0))</f>
        <v>#N/A</v>
      </c>
    </row>
    <row r="687" spans="1:17" ht="20.25">
      <c r="A687" s="193"/>
      <c r="B687" s="213"/>
      <c r="C687" s="213"/>
      <c r="D687" s="213" t="str">
        <f ca="1">IF(ISERROR($Q687),"",OFFSET(K!$D$1,$Q687-1,0))</f>
        <v/>
      </c>
      <c r="E687" s="213" t="str">
        <f ca="1">IF(ISERROR($Q687),"",OFFSET(K!$C$1,$Q687-1,0))</f>
        <v/>
      </c>
      <c r="F687" s="213" t="str">
        <f t="shared" ca="1" si="10"/>
        <v/>
      </c>
      <c r="G687" s="198"/>
      <c r="H687" s="207"/>
      <c r="I687" s="207"/>
      <c r="J687" s="207"/>
      <c r="K687" s="207"/>
      <c r="L687" s="207"/>
      <c r="M687" s="207"/>
      <c r="N687" s="207"/>
      <c r="O687" s="199"/>
      <c r="P687" s="208"/>
      <c r="Q687" s="209" t="e">
        <f>IF(OR(C687="",C687=R$4,C687=S$4),NA(),MATCH($B687&amp;$C687,K!$E:$E,0))</f>
        <v>#N/A</v>
      </c>
    </row>
    <row r="688" spans="1:17" ht="20.25">
      <c r="A688" s="193"/>
      <c r="B688" s="213"/>
      <c r="C688" s="213"/>
      <c r="D688" s="213" t="str">
        <f ca="1">IF(ISERROR($Q688),"",OFFSET(K!$D$1,$Q688-1,0))</f>
        <v/>
      </c>
      <c r="E688" s="213" t="str">
        <f ca="1">IF(ISERROR($Q688),"",OFFSET(K!$C$1,$Q688-1,0))</f>
        <v/>
      </c>
      <c r="F688" s="213" t="str">
        <f t="shared" ca="1" si="10"/>
        <v/>
      </c>
      <c r="G688" s="198"/>
      <c r="H688" s="207"/>
      <c r="I688" s="207"/>
      <c r="J688" s="207"/>
      <c r="K688" s="207"/>
      <c r="L688" s="207"/>
      <c r="M688" s="207"/>
      <c r="N688" s="207"/>
      <c r="O688" s="199"/>
      <c r="P688" s="208"/>
      <c r="Q688" s="209" t="e">
        <f>IF(OR(C688="",C688=R$4,C688=S$4),NA(),MATCH($B688&amp;$C688,K!$E:$E,0))</f>
        <v>#N/A</v>
      </c>
    </row>
    <row r="689" spans="1:17" ht="20.25">
      <c r="A689" s="193"/>
      <c r="B689" s="213"/>
      <c r="C689" s="213"/>
      <c r="D689" s="213" t="str">
        <f ca="1">IF(ISERROR($Q689),"",OFFSET(K!$D$1,$Q689-1,0))</f>
        <v/>
      </c>
      <c r="E689" s="213" t="str">
        <f ca="1">IF(ISERROR($Q689),"",OFFSET(K!$C$1,$Q689-1,0))</f>
        <v/>
      </c>
      <c r="F689" s="213" t="str">
        <f t="shared" ca="1" si="10"/>
        <v/>
      </c>
      <c r="G689" s="198"/>
      <c r="H689" s="207"/>
      <c r="I689" s="207"/>
      <c r="J689" s="207"/>
      <c r="K689" s="207"/>
      <c r="L689" s="207"/>
      <c r="M689" s="207"/>
      <c r="N689" s="207"/>
      <c r="O689" s="199"/>
      <c r="P689" s="208"/>
      <c r="Q689" s="209" t="e">
        <f>IF(OR(C689="",C689=R$4,C689=S$4),NA(),MATCH($B689&amp;$C689,K!$E:$E,0))</f>
        <v>#N/A</v>
      </c>
    </row>
    <row r="690" spans="1:17" ht="20.25">
      <c r="A690" s="193"/>
      <c r="B690" s="213"/>
      <c r="C690" s="213"/>
      <c r="D690" s="213" t="str">
        <f ca="1">IF(ISERROR($Q690),"",OFFSET(K!$D$1,$Q690-1,0))</f>
        <v/>
      </c>
      <c r="E690" s="213" t="str">
        <f ca="1">IF(ISERROR($Q690),"",OFFSET(K!$C$1,$Q690-1,0))</f>
        <v/>
      </c>
      <c r="F690" s="213" t="str">
        <f t="shared" ca="1" si="10"/>
        <v/>
      </c>
      <c r="G690" s="198"/>
      <c r="H690" s="207"/>
      <c r="I690" s="207"/>
      <c r="J690" s="207"/>
      <c r="K690" s="207"/>
      <c r="L690" s="207"/>
      <c r="M690" s="207"/>
      <c r="N690" s="207"/>
      <c r="O690" s="199"/>
      <c r="P690" s="208"/>
      <c r="Q690" s="209" t="e">
        <f>IF(OR(C690="",C690=R$4,C690=S$4),NA(),MATCH($B690&amp;$C690,K!$E:$E,0))</f>
        <v>#N/A</v>
      </c>
    </row>
    <row r="691" spans="1:17" ht="20.25">
      <c r="A691" s="193"/>
      <c r="B691" s="213"/>
      <c r="C691" s="213"/>
      <c r="D691" s="213" t="str">
        <f ca="1">IF(ISERROR($Q691),"",OFFSET(K!$D$1,$Q691-1,0))</f>
        <v/>
      </c>
      <c r="E691" s="213" t="str">
        <f ca="1">IF(ISERROR($Q691),"",OFFSET(K!$C$1,$Q691-1,0))</f>
        <v/>
      </c>
      <c r="F691" s="213" t="str">
        <f t="shared" ca="1" si="10"/>
        <v/>
      </c>
      <c r="G691" s="198"/>
      <c r="H691" s="207"/>
      <c r="I691" s="207"/>
      <c r="J691" s="207"/>
      <c r="K691" s="207"/>
      <c r="L691" s="207"/>
      <c r="M691" s="207"/>
      <c r="N691" s="207"/>
      <c r="O691" s="199"/>
      <c r="P691" s="208"/>
      <c r="Q691" s="209" t="e">
        <f>IF(OR(C691="",C691=R$4,C691=S$4),NA(),MATCH($B691&amp;$C691,K!$E:$E,0))</f>
        <v>#N/A</v>
      </c>
    </row>
    <row r="692" spans="1:17" ht="20.25">
      <c r="A692" s="193"/>
      <c r="B692" s="213"/>
      <c r="C692" s="213"/>
      <c r="D692" s="213" t="str">
        <f ca="1">IF(ISERROR($Q692),"",OFFSET(K!$D$1,$Q692-1,0))</f>
        <v/>
      </c>
      <c r="E692" s="213" t="str">
        <f ca="1">IF(ISERROR($Q692),"",OFFSET(K!$C$1,$Q692-1,0))</f>
        <v/>
      </c>
      <c r="F692" s="213" t="str">
        <f t="shared" ca="1" si="10"/>
        <v/>
      </c>
      <c r="G692" s="198"/>
      <c r="H692" s="207"/>
      <c r="I692" s="207"/>
      <c r="J692" s="207"/>
      <c r="K692" s="207"/>
      <c r="L692" s="207"/>
      <c r="M692" s="207"/>
      <c r="N692" s="207"/>
      <c r="O692" s="199"/>
      <c r="P692" s="208"/>
      <c r="Q692" s="209" t="e">
        <f>IF(OR(C692="",C692=R$4,C692=S$4),NA(),MATCH($B692&amp;$C692,K!$E:$E,0))</f>
        <v>#N/A</v>
      </c>
    </row>
    <row r="693" spans="1:17" ht="20.25">
      <c r="A693" s="193"/>
      <c r="B693" s="213"/>
      <c r="C693" s="213"/>
      <c r="D693" s="213" t="str">
        <f ca="1">IF(ISERROR($Q693),"",OFFSET(K!$D$1,$Q693-1,0))</f>
        <v/>
      </c>
      <c r="E693" s="213" t="str">
        <f ca="1">IF(ISERROR($Q693),"",OFFSET(K!$C$1,$Q693-1,0))</f>
        <v/>
      </c>
      <c r="F693" s="213" t="str">
        <f t="shared" ca="1" si="10"/>
        <v/>
      </c>
      <c r="G693" s="198"/>
      <c r="H693" s="207"/>
      <c r="I693" s="207"/>
      <c r="J693" s="207"/>
      <c r="K693" s="207"/>
      <c r="L693" s="207"/>
      <c r="M693" s="207"/>
      <c r="N693" s="207"/>
      <c r="O693" s="199"/>
      <c r="P693" s="208"/>
      <c r="Q693" s="209" t="e">
        <f>IF(OR(C693="",C693=R$4,C693=S$4),NA(),MATCH($B693&amp;$C693,K!$E:$E,0))</f>
        <v>#N/A</v>
      </c>
    </row>
    <row r="694" spans="1:17" ht="20.25">
      <c r="A694" s="193"/>
      <c r="B694" s="213"/>
      <c r="C694" s="213"/>
      <c r="D694" s="213" t="str">
        <f ca="1">IF(ISERROR($Q694),"",OFFSET(K!$D$1,$Q694-1,0))</f>
        <v/>
      </c>
      <c r="E694" s="213" t="str">
        <f ca="1">IF(ISERROR($Q694),"",OFFSET(K!$C$1,$Q694-1,0))</f>
        <v/>
      </c>
      <c r="F694" s="213" t="str">
        <f t="shared" ca="1" si="10"/>
        <v/>
      </c>
      <c r="G694" s="198"/>
      <c r="H694" s="207"/>
      <c r="I694" s="207"/>
      <c r="J694" s="207"/>
      <c r="K694" s="207"/>
      <c r="L694" s="207"/>
      <c r="M694" s="207"/>
      <c r="N694" s="207"/>
      <c r="O694" s="199"/>
      <c r="P694" s="208"/>
      <c r="Q694" s="209" t="e">
        <f>IF(OR(C694="",C694=R$4,C694=S$4),NA(),MATCH($B694&amp;$C694,K!$E:$E,0))</f>
        <v>#N/A</v>
      </c>
    </row>
    <row r="695" spans="1:17" ht="20.25">
      <c r="A695" s="193"/>
      <c r="B695" s="213"/>
      <c r="C695" s="213"/>
      <c r="D695" s="213" t="str">
        <f ca="1">IF(ISERROR($Q695),"",OFFSET(K!$D$1,$Q695-1,0))</f>
        <v/>
      </c>
      <c r="E695" s="213" t="str">
        <f ca="1">IF(ISERROR($Q695),"",OFFSET(K!$C$1,$Q695-1,0))</f>
        <v/>
      </c>
      <c r="F695" s="213" t="str">
        <f t="shared" ca="1" si="10"/>
        <v/>
      </c>
      <c r="G695" s="198"/>
      <c r="H695" s="207"/>
      <c r="I695" s="207"/>
      <c r="J695" s="207"/>
      <c r="K695" s="207"/>
      <c r="L695" s="207"/>
      <c r="M695" s="207"/>
      <c r="N695" s="207"/>
      <c r="O695" s="199"/>
      <c r="P695" s="208"/>
      <c r="Q695" s="209" t="e">
        <f>IF(OR(C695="",C695=R$4,C695=S$4),NA(),MATCH($B695&amp;$C695,K!$E:$E,0))</f>
        <v>#N/A</v>
      </c>
    </row>
    <row r="696" spans="1:17" ht="20.25">
      <c r="A696" s="193"/>
      <c r="B696" s="213"/>
      <c r="C696" s="213"/>
      <c r="D696" s="213" t="str">
        <f ca="1">IF(ISERROR($Q696),"",OFFSET(K!$D$1,$Q696-1,0))</f>
        <v/>
      </c>
      <c r="E696" s="213" t="str">
        <f ca="1">IF(ISERROR($Q696),"",OFFSET(K!$C$1,$Q696-1,0))</f>
        <v/>
      </c>
      <c r="F696" s="213" t="str">
        <f t="shared" ca="1" si="10"/>
        <v/>
      </c>
      <c r="G696" s="198"/>
      <c r="H696" s="207"/>
      <c r="I696" s="207"/>
      <c r="J696" s="207"/>
      <c r="K696" s="207"/>
      <c r="L696" s="207"/>
      <c r="M696" s="207"/>
      <c r="N696" s="207"/>
      <c r="O696" s="199"/>
      <c r="P696" s="208"/>
      <c r="Q696" s="209" t="e">
        <f>IF(OR(C696="",C696=R$4,C696=S$4),NA(),MATCH($B696&amp;$C696,K!$E:$E,0))</f>
        <v>#N/A</v>
      </c>
    </row>
    <row r="697" spans="1:17" ht="20.25">
      <c r="A697" s="193"/>
      <c r="B697" s="213"/>
      <c r="C697" s="213"/>
      <c r="D697" s="213" t="str">
        <f ca="1">IF(ISERROR($Q697),"",OFFSET(K!$D$1,$Q697-1,0))</f>
        <v/>
      </c>
      <c r="E697" s="213" t="str">
        <f ca="1">IF(ISERROR($Q697),"",OFFSET(K!$C$1,$Q697-1,0))</f>
        <v/>
      </c>
      <c r="F697" s="213" t="str">
        <f t="shared" ca="1" si="10"/>
        <v/>
      </c>
      <c r="G697" s="198"/>
      <c r="H697" s="207"/>
      <c r="I697" s="207"/>
      <c r="J697" s="207"/>
      <c r="K697" s="207"/>
      <c r="L697" s="207"/>
      <c r="M697" s="207"/>
      <c r="N697" s="207"/>
      <c r="O697" s="199"/>
      <c r="P697" s="208"/>
      <c r="Q697" s="209" t="e">
        <f>IF(OR(C697="",C697=R$4,C697=S$4),NA(),MATCH($B697&amp;$C697,K!$E:$E,0))</f>
        <v>#N/A</v>
      </c>
    </row>
    <row r="698" spans="1:17" ht="20.25">
      <c r="A698" s="193"/>
      <c r="B698" s="213"/>
      <c r="C698" s="213"/>
      <c r="D698" s="213" t="str">
        <f ca="1">IF(ISERROR($Q698),"",OFFSET(K!$D$1,$Q698-1,0))</f>
        <v/>
      </c>
      <c r="E698" s="213" t="str">
        <f ca="1">IF(ISERROR($Q698),"",OFFSET(K!$C$1,$Q698-1,0))</f>
        <v/>
      </c>
      <c r="F698" s="213" t="str">
        <f t="shared" ca="1" si="10"/>
        <v/>
      </c>
      <c r="G698" s="198"/>
      <c r="H698" s="207"/>
      <c r="I698" s="207"/>
      <c r="J698" s="207"/>
      <c r="K698" s="207"/>
      <c r="L698" s="207"/>
      <c r="M698" s="207"/>
      <c r="N698" s="207"/>
      <c r="O698" s="199"/>
      <c r="P698" s="208"/>
      <c r="Q698" s="209" t="e">
        <f>IF(OR(C698="",C698=R$4,C698=S$4),NA(),MATCH($B698&amp;$C698,K!$E:$E,0))</f>
        <v>#N/A</v>
      </c>
    </row>
    <row r="699" spans="1:17" ht="20.25">
      <c r="A699" s="193"/>
      <c r="B699" s="213"/>
      <c r="C699" s="213"/>
      <c r="D699" s="213" t="str">
        <f ca="1">IF(ISERROR($Q699),"",OFFSET(K!$D$1,$Q699-1,0))</f>
        <v/>
      </c>
      <c r="E699" s="213" t="str">
        <f ca="1">IF(ISERROR($Q699),"",OFFSET(K!$C$1,$Q699-1,0))</f>
        <v/>
      </c>
      <c r="F699" s="213" t="str">
        <f t="shared" ca="1" si="10"/>
        <v/>
      </c>
      <c r="G699" s="198"/>
      <c r="H699" s="207"/>
      <c r="I699" s="207"/>
      <c r="J699" s="207"/>
      <c r="K699" s="207"/>
      <c r="L699" s="207"/>
      <c r="M699" s="207"/>
      <c r="N699" s="207"/>
      <c r="O699" s="199"/>
      <c r="P699" s="208"/>
      <c r="Q699" s="209" t="e">
        <f>IF(OR(C699="",C699=R$4,C699=S$4),NA(),MATCH($B699&amp;$C699,K!$E:$E,0))</f>
        <v>#N/A</v>
      </c>
    </row>
    <row r="700" spans="1:17" ht="20.25">
      <c r="A700" s="193"/>
      <c r="B700" s="213"/>
      <c r="C700" s="213"/>
      <c r="D700" s="213" t="str">
        <f ca="1">IF(ISERROR($Q700),"",OFFSET(K!$D$1,$Q700-1,0))</f>
        <v/>
      </c>
      <c r="E700" s="213" t="str">
        <f ca="1">IF(ISERROR($Q700),"",OFFSET(K!$C$1,$Q700-1,0))</f>
        <v/>
      </c>
      <c r="F700" s="213" t="str">
        <f t="shared" ca="1" si="10"/>
        <v/>
      </c>
      <c r="G700" s="198"/>
      <c r="H700" s="207"/>
      <c r="I700" s="207"/>
      <c r="J700" s="207"/>
      <c r="K700" s="207"/>
      <c r="L700" s="207"/>
      <c r="M700" s="207"/>
      <c r="N700" s="207"/>
      <c r="O700" s="199"/>
      <c r="P700" s="208"/>
      <c r="Q700" s="209" t="e">
        <f>IF(OR(C700="",C700=R$4,C700=S$4),NA(),MATCH($B700&amp;$C700,K!$E:$E,0))</f>
        <v>#N/A</v>
      </c>
    </row>
    <row r="701" spans="1:17" ht="20.25">
      <c r="A701" s="193"/>
      <c r="B701" s="213"/>
      <c r="C701" s="213"/>
      <c r="D701" s="213" t="str">
        <f ca="1">IF(ISERROR($Q701),"",OFFSET(K!$D$1,$Q701-1,0))</f>
        <v/>
      </c>
      <c r="E701" s="213" t="str">
        <f ca="1">IF(ISERROR($Q701),"",OFFSET(K!$C$1,$Q701-1,0))</f>
        <v/>
      </c>
      <c r="F701" s="213" t="str">
        <f t="shared" ca="1" si="10"/>
        <v/>
      </c>
      <c r="G701" s="198"/>
      <c r="H701" s="207"/>
      <c r="I701" s="207"/>
      <c r="J701" s="207"/>
      <c r="K701" s="207"/>
      <c r="L701" s="207"/>
      <c r="M701" s="207"/>
      <c r="N701" s="207"/>
      <c r="O701" s="199"/>
      <c r="P701" s="208"/>
      <c r="Q701" s="209" t="e">
        <f>IF(OR(C701="",C701=R$4,C701=S$4),NA(),MATCH($B701&amp;$C701,K!$E:$E,0))</f>
        <v>#N/A</v>
      </c>
    </row>
    <row r="702" spans="1:17" ht="20.25">
      <c r="A702" s="193"/>
      <c r="B702" s="213"/>
      <c r="C702" s="213"/>
      <c r="D702" s="213" t="str">
        <f ca="1">IF(ISERROR($Q702),"",OFFSET(K!$D$1,$Q702-1,0))</f>
        <v/>
      </c>
      <c r="E702" s="213" t="str">
        <f ca="1">IF(ISERROR($Q702),"",OFFSET(K!$C$1,$Q702-1,0))</f>
        <v/>
      </c>
      <c r="F702" s="213" t="str">
        <f t="shared" ca="1" si="10"/>
        <v/>
      </c>
      <c r="G702" s="198"/>
      <c r="H702" s="207"/>
      <c r="I702" s="207"/>
      <c r="J702" s="207"/>
      <c r="K702" s="207"/>
      <c r="L702" s="207"/>
      <c r="M702" s="207"/>
      <c r="N702" s="207"/>
      <c r="O702" s="199"/>
      <c r="P702" s="208"/>
      <c r="Q702" s="209" t="e">
        <f>IF(OR(C702="",C702=R$4,C702=S$4),NA(),MATCH($B702&amp;$C702,K!$E:$E,0))</f>
        <v>#N/A</v>
      </c>
    </row>
    <row r="703" spans="1:17" ht="20.25">
      <c r="A703" s="193"/>
      <c r="B703" s="213"/>
      <c r="C703" s="213"/>
      <c r="D703" s="213" t="str">
        <f ca="1">IF(ISERROR($Q703),"",OFFSET(K!$D$1,$Q703-1,0))</f>
        <v/>
      </c>
      <c r="E703" s="213" t="str">
        <f ca="1">IF(ISERROR($Q703),"",OFFSET(K!$C$1,$Q703-1,0))</f>
        <v/>
      </c>
      <c r="F703" s="213" t="str">
        <f t="shared" ca="1" si="10"/>
        <v/>
      </c>
      <c r="G703" s="198"/>
      <c r="H703" s="207"/>
      <c r="I703" s="207"/>
      <c r="J703" s="207"/>
      <c r="K703" s="207"/>
      <c r="L703" s="207"/>
      <c r="M703" s="207"/>
      <c r="N703" s="207"/>
      <c r="O703" s="199"/>
      <c r="P703" s="208"/>
      <c r="Q703" s="209" t="e">
        <f>IF(OR(C703="",C703=R$4,C703=S$4),NA(),MATCH($B703&amp;$C703,K!$E:$E,0))</f>
        <v>#N/A</v>
      </c>
    </row>
    <row r="704" spans="1:17" ht="20.25">
      <c r="A704" s="193"/>
      <c r="B704" s="213"/>
      <c r="C704" s="213"/>
      <c r="D704" s="213" t="str">
        <f ca="1">IF(ISERROR($Q704),"",OFFSET(K!$D$1,$Q704-1,0))</f>
        <v/>
      </c>
      <c r="E704" s="213" t="str">
        <f ca="1">IF(ISERROR($Q704),"",OFFSET(K!$C$1,$Q704-1,0))</f>
        <v/>
      </c>
      <c r="F704" s="213" t="str">
        <f t="shared" ca="1" si="10"/>
        <v/>
      </c>
      <c r="G704" s="198"/>
      <c r="H704" s="207"/>
      <c r="I704" s="207"/>
      <c r="J704" s="207"/>
      <c r="K704" s="207"/>
      <c r="L704" s="207"/>
      <c r="M704" s="207"/>
      <c r="N704" s="207"/>
      <c r="O704" s="199"/>
      <c r="P704" s="208"/>
      <c r="Q704" s="209" t="e">
        <f>IF(OR(C704="",C704=R$4,C704=S$4),NA(),MATCH($B704&amp;$C704,K!$E:$E,0))</f>
        <v>#N/A</v>
      </c>
    </row>
    <row r="705" spans="1:17" ht="20.25">
      <c r="A705" s="193"/>
      <c r="B705" s="213"/>
      <c r="C705" s="213"/>
      <c r="D705" s="213" t="str">
        <f ca="1">IF(ISERROR($Q705),"",OFFSET(K!$D$1,$Q705-1,0))</f>
        <v/>
      </c>
      <c r="E705" s="213" t="str">
        <f ca="1">IF(ISERROR($Q705),"",OFFSET(K!$C$1,$Q705-1,0))</f>
        <v/>
      </c>
      <c r="F705" s="213" t="str">
        <f t="shared" ca="1" si="10"/>
        <v/>
      </c>
      <c r="G705" s="198"/>
      <c r="H705" s="207"/>
      <c r="I705" s="207"/>
      <c r="J705" s="207"/>
      <c r="K705" s="207"/>
      <c r="L705" s="207"/>
      <c r="M705" s="207"/>
      <c r="N705" s="207"/>
      <c r="O705" s="199"/>
      <c r="P705" s="208"/>
      <c r="Q705" s="209" t="e">
        <f>IF(OR(C705="",C705=R$4,C705=S$4),NA(),MATCH($B705&amp;$C705,K!$E:$E,0))</f>
        <v>#N/A</v>
      </c>
    </row>
    <row r="706" spans="1:17" ht="20.25">
      <c r="A706" s="193"/>
      <c r="B706" s="213"/>
      <c r="C706" s="213"/>
      <c r="D706" s="213" t="str">
        <f ca="1">IF(ISERROR($Q706),"",OFFSET(K!$D$1,$Q706-1,0))</f>
        <v/>
      </c>
      <c r="E706" s="213" t="str">
        <f ca="1">IF(ISERROR($Q706),"",OFFSET(K!$C$1,$Q706-1,0))</f>
        <v/>
      </c>
      <c r="F706" s="213" t="str">
        <f t="shared" ca="1" si="10"/>
        <v/>
      </c>
      <c r="G706" s="198"/>
      <c r="H706" s="207"/>
      <c r="I706" s="207"/>
      <c r="J706" s="207"/>
      <c r="K706" s="207"/>
      <c r="L706" s="207"/>
      <c r="M706" s="207"/>
      <c r="N706" s="207"/>
      <c r="O706" s="199"/>
      <c r="P706" s="208"/>
      <c r="Q706" s="209" t="e">
        <f>IF(OR(C706="",C706=R$4,C706=S$4),NA(),MATCH($B706&amp;$C706,K!$E:$E,0))</f>
        <v>#N/A</v>
      </c>
    </row>
    <row r="707" spans="1:17" ht="20.25">
      <c r="A707" s="193"/>
      <c r="B707" s="213"/>
      <c r="C707" s="213"/>
      <c r="D707" s="213" t="str">
        <f ca="1">IF(ISERROR($Q707),"",OFFSET(K!$D$1,$Q707-1,0))</f>
        <v/>
      </c>
      <c r="E707" s="213" t="str">
        <f ca="1">IF(ISERROR($Q707),"",OFFSET(K!$C$1,$Q707-1,0))</f>
        <v/>
      </c>
      <c r="F707" s="213" t="str">
        <f t="shared" ca="1" si="10"/>
        <v/>
      </c>
      <c r="G707" s="198"/>
      <c r="H707" s="207"/>
      <c r="I707" s="207"/>
      <c r="J707" s="207"/>
      <c r="K707" s="207"/>
      <c r="L707" s="207"/>
      <c r="M707" s="207"/>
      <c r="N707" s="207"/>
      <c r="O707" s="199"/>
      <c r="P707" s="208"/>
      <c r="Q707" s="209" t="e">
        <f>IF(OR(C707="",C707=R$4,C707=S$4),NA(),MATCH($B707&amp;$C707,K!$E:$E,0))</f>
        <v>#N/A</v>
      </c>
    </row>
    <row r="708" spans="1:17" ht="20.25">
      <c r="A708" s="193"/>
      <c r="B708" s="213"/>
      <c r="C708" s="213"/>
      <c r="D708" s="213" t="str">
        <f ca="1">IF(ISERROR($Q708),"",OFFSET(K!$D$1,$Q708-1,0))</f>
        <v/>
      </c>
      <c r="E708" s="213" t="str">
        <f ca="1">IF(ISERROR($Q708),"",OFFSET(K!$C$1,$Q708-1,0))</f>
        <v/>
      </c>
      <c r="F708" s="213" t="str">
        <f t="shared" ca="1" si="10"/>
        <v/>
      </c>
      <c r="G708" s="198"/>
      <c r="H708" s="207"/>
      <c r="I708" s="207"/>
      <c r="J708" s="207"/>
      <c r="K708" s="207"/>
      <c r="L708" s="207"/>
      <c r="M708" s="207"/>
      <c r="N708" s="207"/>
      <c r="O708" s="199"/>
      <c r="P708" s="208"/>
      <c r="Q708" s="209" t="e">
        <f>IF(OR(C708="",C708=R$4,C708=S$4),NA(),MATCH($B708&amp;$C708,K!$E:$E,0))</f>
        <v>#N/A</v>
      </c>
    </row>
    <row r="709" spans="1:17" ht="20.25">
      <c r="A709" s="193"/>
      <c r="B709" s="213"/>
      <c r="C709" s="213"/>
      <c r="D709" s="213" t="str">
        <f ca="1">IF(ISERROR($Q709),"",OFFSET(K!$D$1,$Q709-1,0))</f>
        <v/>
      </c>
      <c r="E709" s="213" t="str">
        <f ca="1">IF(ISERROR($Q709),"",OFFSET(K!$C$1,$Q709-1,0))</f>
        <v/>
      </c>
      <c r="F709" s="213" t="str">
        <f t="shared" ref="F709:F772" ca="1" si="11">IF(ISERROR($Q709),"",OFFSET(S_E1,MATCH(B709&amp;D709,S_M,0)-1,0))</f>
        <v/>
      </c>
      <c r="G709" s="198"/>
      <c r="H709" s="207"/>
      <c r="I709" s="207"/>
      <c r="J709" s="207"/>
      <c r="K709" s="207"/>
      <c r="L709" s="207"/>
      <c r="M709" s="207"/>
      <c r="N709" s="207"/>
      <c r="O709" s="199"/>
      <c r="P709" s="208"/>
      <c r="Q709" s="209" t="e">
        <f>IF(OR(C709="",C709=R$4,C709=S$4),NA(),MATCH($B709&amp;$C709,K!$E:$E,0))</f>
        <v>#N/A</v>
      </c>
    </row>
    <row r="710" spans="1:17" ht="20.25">
      <c r="A710" s="193"/>
      <c r="B710" s="213"/>
      <c r="C710" s="213"/>
      <c r="D710" s="213" t="str">
        <f ca="1">IF(ISERROR($Q710),"",OFFSET(K!$D$1,$Q710-1,0))</f>
        <v/>
      </c>
      <c r="E710" s="213" t="str">
        <f ca="1">IF(ISERROR($Q710),"",OFFSET(K!$C$1,$Q710-1,0))</f>
        <v/>
      </c>
      <c r="F710" s="213" t="str">
        <f t="shared" ca="1" si="11"/>
        <v/>
      </c>
      <c r="G710" s="198"/>
      <c r="H710" s="207"/>
      <c r="I710" s="207"/>
      <c r="J710" s="207"/>
      <c r="K710" s="207"/>
      <c r="L710" s="207"/>
      <c r="M710" s="207"/>
      <c r="N710" s="207"/>
      <c r="O710" s="199"/>
      <c r="P710" s="208"/>
      <c r="Q710" s="209" t="e">
        <f>IF(OR(C710="",C710=R$4,C710=S$4),NA(),MATCH($B710&amp;$C710,K!$E:$E,0))</f>
        <v>#N/A</v>
      </c>
    </row>
    <row r="711" spans="1:17" ht="20.25">
      <c r="A711" s="193"/>
      <c r="B711" s="213"/>
      <c r="C711" s="213"/>
      <c r="D711" s="213" t="str">
        <f ca="1">IF(ISERROR($Q711),"",OFFSET(K!$D$1,$Q711-1,0))</f>
        <v/>
      </c>
      <c r="E711" s="213" t="str">
        <f ca="1">IF(ISERROR($Q711),"",OFFSET(K!$C$1,$Q711-1,0))</f>
        <v/>
      </c>
      <c r="F711" s="213" t="str">
        <f t="shared" ca="1" si="11"/>
        <v/>
      </c>
      <c r="G711" s="198"/>
      <c r="H711" s="207"/>
      <c r="I711" s="207"/>
      <c r="J711" s="207"/>
      <c r="K711" s="207"/>
      <c r="L711" s="207"/>
      <c r="M711" s="207"/>
      <c r="N711" s="207"/>
      <c r="O711" s="199"/>
      <c r="P711" s="208"/>
      <c r="Q711" s="209" t="e">
        <f>IF(OR(C711="",C711=R$4,C711=S$4),NA(),MATCH($B711&amp;$C711,K!$E:$E,0))</f>
        <v>#N/A</v>
      </c>
    </row>
    <row r="712" spans="1:17" ht="20.25">
      <c r="A712" s="193"/>
      <c r="B712" s="213"/>
      <c r="C712" s="213"/>
      <c r="D712" s="213" t="str">
        <f ca="1">IF(ISERROR($Q712),"",OFFSET(K!$D$1,$Q712-1,0))</f>
        <v/>
      </c>
      <c r="E712" s="213" t="str">
        <f ca="1">IF(ISERROR($Q712),"",OFFSET(K!$C$1,$Q712-1,0))</f>
        <v/>
      </c>
      <c r="F712" s="213" t="str">
        <f t="shared" ca="1" si="11"/>
        <v/>
      </c>
      <c r="G712" s="198"/>
      <c r="H712" s="207"/>
      <c r="I712" s="207"/>
      <c r="J712" s="207"/>
      <c r="K712" s="207"/>
      <c r="L712" s="207"/>
      <c r="M712" s="207"/>
      <c r="N712" s="207"/>
      <c r="O712" s="199"/>
      <c r="P712" s="208"/>
      <c r="Q712" s="209" t="e">
        <f>IF(OR(C712="",C712=R$4,C712=S$4),NA(),MATCH($B712&amp;$C712,K!$E:$E,0))</f>
        <v>#N/A</v>
      </c>
    </row>
    <row r="713" spans="1:17" ht="20.25">
      <c r="A713" s="193"/>
      <c r="B713" s="213"/>
      <c r="C713" s="213"/>
      <c r="D713" s="213" t="str">
        <f ca="1">IF(ISERROR($Q713),"",OFFSET(K!$D$1,$Q713-1,0))</f>
        <v/>
      </c>
      <c r="E713" s="213" t="str">
        <f ca="1">IF(ISERROR($Q713),"",OFFSET(K!$C$1,$Q713-1,0))</f>
        <v/>
      </c>
      <c r="F713" s="213" t="str">
        <f t="shared" ca="1" si="11"/>
        <v/>
      </c>
      <c r="G713" s="198"/>
      <c r="H713" s="207"/>
      <c r="I713" s="207"/>
      <c r="J713" s="207"/>
      <c r="K713" s="207"/>
      <c r="L713" s="207"/>
      <c r="M713" s="207"/>
      <c r="N713" s="207"/>
      <c r="O713" s="199"/>
      <c r="P713" s="208"/>
      <c r="Q713" s="209" t="e">
        <f>IF(OR(C713="",C713=R$4,C713=S$4),NA(),MATCH($B713&amp;$C713,K!$E:$E,0))</f>
        <v>#N/A</v>
      </c>
    </row>
    <row r="714" spans="1:17" ht="20.25">
      <c r="A714" s="193"/>
      <c r="B714" s="213"/>
      <c r="C714" s="213"/>
      <c r="D714" s="213" t="str">
        <f ca="1">IF(ISERROR($Q714),"",OFFSET(K!$D$1,$Q714-1,0))</f>
        <v/>
      </c>
      <c r="E714" s="213" t="str">
        <f ca="1">IF(ISERROR($Q714),"",OFFSET(K!$C$1,$Q714-1,0))</f>
        <v/>
      </c>
      <c r="F714" s="213" t="str">
        <f t="shared" ca="1" si="11"/>
        <v/>
      </c>
      <c r="G714" s="198"/>
      <c r="H714" s="207"/>
      <c r="I714" s="207"/>
      <c r="J714" s="207"/>
      <c r="K714" s="207"/>
      <c r="L714" s="207"/>
      <c r="M714" s="207"/>
      <c r="N714" s="207"/>
      <c r="O714" s="199"/>
      <c r="P714" s="208"/>
      <c r="Q714" s="209" t="e">
        <f>IF(OR(C714="",C714=R$4,C714=S$4),NA(),MATCH($B714&amp;$C714,K!$E:$E,0))</f>
        <v>#N/A</v>
      </c>
    </row>
    <row r="715" spans="1:17" ht="20.25">
      <c r="A715" s="193"/>
      <c r="B715" s="213"/>
      <c r="C715" s="213"/>
      <c r="D715" s="213" t="str">
        <f ca="1">IF(ISERROR($Q715),"",OFFSET(K!$D$1,$Q715-1,0))</f>
        <v/>
      </c>
      <c r="E715" s="213" t="str">
        <f ca="1">IF(ISERROR($Q715),"",OFFSET(K!$C$1,$Q715-1,0))</f>
        <v/>
      </c>
      <c r="F715" s="213" t="str">
        <f t="shared" ca="1" si="11"/>
        <v/>
      </c>
      <c r="G715" s="198"/>
      <c r="H715" s="207"/>
      <c r="I715" s="207"/>
      <c r="J715" s="207"/>
      <c r="K715" s="207"/>
      <c r="L715" s="207"/>
      <c r="M715" s="207"/>
      <c r="N715" s="207"/>
      <c r="O715" s="199"/>
      <c r="P715" s="208"/>
      <c r="Q715" s="209" t="e">
        <f>IF(OR(C715="",C715=R$4,C715=S$4),NA(),MATCH($B715&amp;$C715,K!$E:$E,0))</f>
        <v>#N/A</v>
      </c>
    </row>
    <row r="716" spans="1:17" ht="20.25">
      <c r="A716" s="193"/>
      <c r="B716" s="213"/>
      <c r="C716" s="213"/>
      <c r="D716" s="213" t="str">
        <f ca="1">IF(ISERROR($Q716),"",OFFSET(K!$D$1,$Q716-1,0))</f>
        <v/>
      </c>
      <c r="E716" s="213" t="str">
        <f ca="1">IF(ISERROR($Q716),"",OFFSET(K!$C$1,$Q716-1,0))</f>
        <v/>
      </c>
      <c r="F716" s="213" t="str">
        <f t="shared" ca="1" si="11"/>
        <v/>
      </c>
      <c r="G716" s="198"/>
      <c r="H716" s="207"/>
      <c r="I716" s="207"/>
      <c r="J716" s="207"/>
      <c r="K716" s="207"/>
      <c r="L716" s="207"/>
      <c r="M716" s="207"/>
      <c r="N716" s="207"/>
      <c r="O716" s="199"/>
      <c r="P716" s="208"/>
      <c r="Q716" s="209" t="e">
        <f>IF(OR(C716="",C716=R$4,C716=S$4),NA(),MATCH($B716&amp;$C716,K!$E:$E,0))</f>
        <v>#N/A</v>
      </c>
    </row>
    <row r="717" spans="1:17" ht="20.25">
      <c r="A717" s="193"/>
      <c r="B717" s="213"/>
      <c r="C717" s="213"/>
      <c r="D717" s="213" t="str">
        <f ca="1">IF(ISERROR($Q717),"",OFFSET(K!$D$1,$Q717-1,0))</f>
        <v/>
      </c>
      <c r="E717" s="213" t="str">
        <f ca="1">IF(ISERROR($Q717),"",OFFSET(K!$C$1,$Q717-1,0))</f>
        <v/>
      </c>
      <c r="F717" s="213" t="str">
        <f t="shared" ca="1" si="11"/>
        <v/>
      </c>
      <c r="G717" s="198"/>
      <c r="H717" s="207"/>
      <c r="I717" s="207"/>
      <c r="J717" s="207"/>
      <c r="K717" s="207"/>
      <c r="L717" s="207"/>
      <c r="M717" s="207"/>
      <c r="N717" s="207"/>
      <c r="O717" s="199"/>
      <c r="P717" s="208"/>
      <c r="Q717" s="209" t="e">
        <f>IF(OR(C717="",C717=R$4,C717=S$4),NA(),MATCH($B717&amp;$C717,K!$E:$E,0))</f>
        <v>#N/A</v>
      </c>
    </row>
    <row r="718" spans="1:17" ht="20.25">
      <c r="A718" s="193"/>
      <c r="B718" s="213"/>
      <c r="C718" s="213"/>
      <c r="D718" s="213" t="str">
        <f ca="1">IF(ISERROR($Q718),"",OFFSET(K!$D$1,$Q718-1,0))</f>
        <v/>
      </c>
      <c r="E718" s="213" t="str">
        <f ca="1">IF(ISERROR($Q718),"",OFFSET(K!$C$1,$Q718-1,0))</f>
        <v/>
      </c>
      <c r="F718" s="213" t="str">
        <f t="shared" ca="1" si="11"/>
        <v/>
      </c>
      <c r="G718" s="198"/>
      <c r="H718" s="207"/>
      <c r="I718" s="207"/>
      <c r="J718" s="207"/>
      <c r="K718" s="207"/>
      <c r="L718" s="207"/>
      <c r="M718" s="207"/>
      <c r="N718" s="207"/>
      <c r="O718" s="199"/>
      <c r="P718" s="208"/>
      <c r="Q718" s="209" t="e">
        <f>IF(OR(C718="",C718=R$4,C718=S$4),NA(),MATCH($B718&amp;$C718,K!$E:$E,0))</f>
        <v>#N/A</v>
      </c>
    </row>
    <row r="719" spans="1:17" ht="20.25">
      <c r="A719" s="193"/>
      <c r="B719" s="213"/>
      <c r="C719" s="213"/>
      <c r="D719" s="213" t="str">
        <f ca="1">IF(ISERROR($Q719),"",OFFSET(K!$D$1,$Q719-1,0))</f>
        <v/>
      </c>
      <c r="E719" s="213" t="str">
        <f ca="1">IF(ISERROR($Q719),"",OFFSET(K!$C$1,$Q719-1,0))</f>
        <v/>
      </c>
      <c r="F719" s="213" t="str">
        <f t="shared" ca="1" si="11"/>
        <v/>
      </c>
      <c r="G719" s="198"/>
      <c r="H719" s="207"/>
      <c r="I719" s="207"/>
      <c r="J719" s="207"/>
      <c r="K719" s="207"/>
      <c r="L719" s="207"/>
      <c r="M719" s="207"/>
      <c r="N719" s="207"/>
      <c r="O719" s="199"/>
      <c r="P719" s="208"/>
      <c r="Q719" s="209" t="e">
        <f>IF(OR(C719="",C719=R$4,C719=S$4),NA(),MATCH($B719&amp;$C719,K!$E:$E,0))</f>
        <v>#N/A</v>
      </c>
    </row>
    <row r="720" spans="1:17" ht="20.25">
      <c r="A720" s="193"/>
      <c r="B720" s="213"/>
      <c r="C720" s="213"/>
      <c r="D720" s="213" t="str">
        <f ca="1">IF(ISERROR($Q720),"",OFFSET(K!$D$1,$Q720-1,0))</f>
        <v/>
      </c>
      <c r="E720" s="213" t="str">
        <f ca="1">IF(ISERROR($Q720),"",OFFSET(K!$C$1,$Q720-1,0))</f>
        <v/>
      </c>
      <c r="F720" s="213" t="str">
        <f t="shared" ca="1" si="11"/>
        <v/>
      </c>
      <c r="G720" s="198"/>
      <c r="H720" s="207"/>
      <c r="I720" s="207"/>
      <c r="J720" s="207"/>
      <c r="K720" s="207"/>
      <c r="L720" s="207"/>
      <c r="M720" s="207"/>
      <c r="N720" s="207"/>
      <c r="O720" s="199"/>
      <c r="P720" s="208"/>
      <c r="Q720" s="209" t="e">
        <f>IF(OR(C720="",C720=R$4,C720=S$4),NA(),MATCH($B720&amp;$C720,K!$E:$E,0))</f>
        <v>#N/A</v>
      </c>
    </row>
    <row r="721" spans="1:17" ht="20.25">
      <c r="A721" s="193"/>
      <c r="B721" s="213"/>
      <c r="C721" s="213"/>
      <c r="D721" s="213" t="str">
        <f ca="1">IF(ISERROR($Q721),"",OFFSET(K!$D$1,$Q721-1,0))</f>
        <v/>
      </c>
      <c r="E721" s="213" t="str">
        <f ca="1">IF(ISERROR($Q721),"",OFFSET(K!$C$1,$Q721-1,0))</f>
        <v/>
      </c>
      <c r="F721" s="213" t="str">
        <f t="shared" ca="1" si="11"/>
        <v/>
      </c>
      <c r="G721" s="198"/>
      <c r="H721" s="207"/>
      <c r="I721" s="207"/>
      <c r="J721" s="207"/>
      <c r="K721" s="207"/>
      <c r="L721" s="207"/>
      <c r="M721" s="207"/>
      <c r="N721" s="207"/>
      <c r="O721" s="199"/>
      <c r="P721" s="208"/>
      <c r="Q721" s="209" t="e">
        <f>IF(OR(C721="",C721=R$4,C721=S$4),NA(),MATCH($B721&amp;$C721,K!$E:$E,0))</f>
        <v>#N/A</v>
      </c>
    </row>
    <row r="722" spans="1:17" ht="20.25">
      <c r="A722" s="193"/>
      <c r="B722" s="213"/>
      <c r="C722" s="213"/>
      <c r="D722" s="213" t="str">
        <f ca="1">IF(ISERROR($Q722),"",OFFSET(K!$D$1,$Q722-1,0))</f>
        <v/>
      </c>
      <c r="E722" s="213" t="str">
        <f ca="1">IF(ISERROR($Q722),"",OFFSET(K!$C$1,$Q722-1,0))</f>
        <v/>
      </c>
      <c r="F722" s="213" t="str">
        <f t="shared" ca="1" si="11"/>
        <v/>
      </c>
      <c r="G722" s="198"/>
      <c r="H722" s="207"/>
      <c r="I722" s="207"/>
      <c r="J722" s="207"/>
      <c r="K722" s="207"/>
      <c r="L722" s="207"/>
      <c r="M722" s="207"/>
      <c r="N722" s="207"/>
      <c r="O722" s="199"/>
      <c r="P722" s="208"/>
      <c r="Q722" s="209" t="e">
        <f>IF(OR(C722="",C722=R$4,C722=S$4),NA(),MATCH($B722&amp;$C722,K!$E:$E,0))</f>
        <v>#N/A</v>
      </c>
    </row>
    <row r="723" spans="1:17" ht="20.25">
      <c r="A723" s="193"/>
      <c r="B723" s="213"/>
      <c r="C723" s="213"/>
      <c r="D723" s="213" t="str">
        <f ca="1">IF(ISERROR($Q723),"",OFFSET(K!$D$1,$Q723-1,0))</f>
        <v/>
      </c>
      <c r="E723" s="213" t="str">
        <f ca="1">IF(ISERROR($Q723),"",OFFSET(K!$C$1,$Q723-1,0))</f>
        <v/>
      </c>
      <c r="F723" s="213" t="str">
        <f t="shared" ca="1" si="11"/>
        <v/>
      </c>
      <c r="G723" s="198"/>
      <c r="H723" s="207"/>
      <c r="I723" s="207"/>
      <c r="J723" s="207"/>
      <c r="K723" s="207"/>
      <c r="L723" s="207"/>
      <c r="M723" s="207"/>
      <c r="N723" s="207"/>
      <c r="O723" s="199"/>
      <c r="P723" s="208"/>
      <c r="Q723" s="209" t="e">
        <f>IF(OR(C723="",C723=R$4,C723=S$4),NA(),MATCH($B723&amp;$C723,K!$E:$E,0))</f>
        <v>#N/A</v>
      </c>
    </row>
    <row r="724" spans="1:17" ht="20.25">
      <c r="A724" s="193"/>
      <c r="B724" s="213"/>
      <c r="C724" s="213"/>
      <c r="D724" s="213" t="str">
        <f ca="1">IF(ISERROR($Q724),"",OFFSET(K!$D$1,$Q724-1,0))</f>
        <v/>
      </c>
      <c r="E724" s="213" t="str">
        <f ca="1">IF(ISERROR($Q724),"",OFFSET(K!$C$1,$Q724-1,0))</f>
        <v/>
      </c>
      <c r="F724" s="213" t="str">
        <f t="shared" ca="1" si="11"/>
        <v/>
      </c>
      <c r="G724" s="198"/>
      <c r="H724" s="207"/>
      <c r="I724" s="207"/>
      <c r="J724" s="207"/>
      <c r="K724" s="207"/>
      <c r="L724" s="207"/>
      <c r="M724" s="207"/>
      <c r="N724" s="207"/>
      <c r="O724" s="199"/>
      <c r="P724" s="208"/>
      <c r="Q724" s="209" t="e">
        <f>IF(OR(C724="",C724=R$4,C724=S$4),NA(),MATCH($B724&amp;$C724,K!$E:$E,0))</f>
        <v>#N/A</v>
      </c>
    </row>
    <row r="725" spans="1:17" ht="20.25">
      <c r="A725" s="193"/>
      <c r="B725" s="213"/>
      <c r="C725" s="213"/>
      <c r="D725" s="213" t="str">
        <f ca="1">IF(ISERROR($Q725),"",OFFSET(K!$D$1,$Q725-1,0))</f>
        <v/>
      </c>
      <c r="E725" s="213" t="str">
        <f ca="1">IF(ISERROR($Q725),"",OFFSET(K!$C$1,$Q725-1,0))</f>
        <v/>
      </c>
      <c r="F725" s="213" t="str">
        <f t="shared" ca="1" si="11"/>
        <v/>
      </c>
      <c r="G725" s="198"/>
      <c r="H725" s="207"/>
      <c r="I725" s="207"/>
      <c r="J725" s="207"/>
      <c r="K725" s="207"/>
      <c r="L725" s="207"/>
      <c r="M725" s="207"/>
      <c r="N725" s="207"/>
      <c r="O725" s="199"/>
      <c r="P725" s="208"/>
      <c r="Q725" s="209" t="e">
        <f>IF(OR(C725="",C725=R$4,C725=S$4),NA(),MATCH($B725&amp;$C725,K!$E:$E,0))</f>
        <v>#N/A</v>
      </c>
    </row>
    <row r="726" spans="1:17" ht="20.25">
      <c r="A726" s="193"/>
      <c r="B726" s="213"/>
      <c r="C726" s="213"/>
      <c r="D726" s="213" t="str">
        <f ca="1">IF(ISERROR($Q726),"",OFFSET(K!$D$1,$Q726-1,0))</f>
        <v/>
      </c>
      <c r="E726" s="213" t="str">
        <f ca="1">IF(ISERROR($Q726),"",OFFSET(K!$C$1,$Q726-1,0))</f>
        <v/>
      </c>
      <c r="F726" s="213" t="str">
        <f t="shared" ca="1" si="11"/>
        <v/>
      </c>
      <c r="G726" s="198"/>
      <c r="H726" s="207"/>
      <c r="I726" s="207"/>
      <c r="J726" s="207"/>
      <c r="K726" s="207"/>
      <c r="L726" s="207"/>
      <c r="M726" s="207"/>
      <c r="N726" s="207"/>
      <c r="O726" s="199"/>
      <c r="P726" s="208"/>
      <c r="Q726" s="209" t="e">
        <f>IF(OR(C726="",C726=R$4,C726=S$4),NA(),MATCH($B726&amp;$C726,K!$E:$E,0))</f>
        <v>#N/A</v>
      </c>
    </row>
    <row r="727" spans="1:17" ht="20.25">
      <c r="A727" s="193"/>
      <c r="B727" s="213"/>
      <c r="C727" s="213"/>
      <c r="D727" s="213" t="str">
        <f ca="1">IF(ISERROR($Q727),"",OFFSET(K!$D$1,$Q727-1,0))</f>
        <v/>
      </c>
      <c r="E727" s="213" t="str">
        <f ca="1">IF(ISERROR($Q727),"",OFFSET(K!$C$1,$Q727-1,0))</f>
        <v/>
      </c>
      <c r="F727" s="213" t="str">
        <f t="shared" ca="1" si="11"/>
        <v/>
      </c>
      <c r="G727" s="198"/>
      <c r="H727" s="207"/>
      <c r="I727" s="207"/>
      <c r="J727" s="207"/>
      <c r="K727" s="207"/>
      <c r="L727" s="207"/>
      <c r="M727" s="207"/>
      <c r="N727" s="207"/>
      <c r="O727" s="199"/>
      <c r="P727" s="208"/>
      <c r="Q727" s="209" t="e">
        <f>IF(OR(C727="",C727=R$4,C727=S$4),NA(),MATCH($B727&amp;$C727,K!$E:$E,0))</f>
        <v>#N/A</v>
      </c>
    </row>
    <row r="728" spans="1:17" ht="20.25">
      <c r="A728" s="193"/>
      <c r="B728" s="213"/>
      <c r="C728" s="213"/>
      <c r="D728" s="213" t="str">
        <f ca="1">IF(ISERROR($Q728),"",OFFSET(K!$D$1,$Q728-1,0))</f>
        <v/>
      </c>
      <c r="E728" s="213" t="str">
        <f ca="1">IF(ISERROR($Q728),"",OFFSET(K!$C$1,$Q728-1,0))</f>
        <v/>
      </c>
      <c r="F728" s="213" t="str">
        <f t="shared" ca="1" si="11"/>
        <v/>
      </c>
      <c r="G728" s="198"/>
      <c r="H728" s="207"/>
      <c r="I728" s="207"/>
      <c r="J728" s="207"/>
      <c r="K728" s="207"/>
      <c r="L728" s="207"/>
      <c r="M728" s="207"/>
      <c r="N728" s="207"/>
      <c r="O728" s="199"/>
      <c r="P728" s="208"/>
      <c r="Q728" s="209" t="e">
        <f>IF(OR(C728="",C728=R$4,C728=S$4),NA(),MATCH($B728&amp;$C728,K!$E:$E,0))</f>
        <v>#N/A</v>
      </c>
    </row>
    <row r="729" spans="1:17" ht="20.25">
      <c r="A729" s="193"/>
      <c r="B729" s="213"/>
      <c r="C729" s="213"/>
      <c r="D729" s="213" t="str">
        <f ca="1">IF(ISERROR($Q729),"",OFFSET(K!$D$1,$Q729-1,0))</f>
        <v/>
      </c>
      <c r="E729" s="213" t="str">
        <f ca="1">IF(ISERROR($Q729),"",OFFSET(K!$C$1,$Q729-1,0))</f>
        <v/>
      </c>
      <c r="F729" s="213" t="str">
        <f t="shared" ca="1" si="11"/>
        <v/>
      </c>
      <c r="G729" s="198"/>
      <c r="H729" s="207"/>
      <c r="I729" s="207"/>
      <c r="J729" s="207"/>
      <c r="K729" s="207"/>
      <c r="L729" s="207"/>
      <c r="M729" s="207"/>
      <c r="N729" s="207"/>
      <c r="O729" s="199"/>
      <c r="P729" s="208"/>
      <c r="Q729" s="209" t="e">
        <f>IF(OR(C729="",C729=R$4,C729=S$4),NA(),MATCH($B729&amp;$C729,K!$E:$E,0))</f>
        <v>#N/A</v>
      </c>
    </row>
    <row r="730" spans="1:17" ht="20.25">
      <c r="A730" s="193"/>
      <c r="B730" s="213"/>
      <c r="C730" s="213"/>
      <c r="D730" s="213" t="str">
        <f ca="1">IF(ISERROR($Q730),"",OFFSET(K!$D$1,$Q730-1,0))</f>
        <v/>
      </c>
      <c r="E730" s="213" t="str">
        <f ca="1">IF(ISERROR($Q730),"",OFFSET(K!$C$1,$Q730-1,0))</f>
        <v/>
      </c>
      <c r="F730" s="213" t="str">
        <f t="shared" ca="1" si="11"/>
        <v/>
      </c>
      <c r="G730" s="198"/>
      <c r="H730" s="207"/>
      <c r="I730" s="207"/>
      <c r="J730" s="207"/>
      <c r="K730" s="207"/>
      <c r="L730" s="207"/>
      <c r="M730" s="207"/>
      <c r="N730" s="207"/>
      <c r="O730" s="199"/>
      <c r="P730" s="208"/>
      <c r="Q730" s="209" t="e">
        <f>IF(OR(C730="",C730=R$4,C730=S$4),NA(),MATCH($B730&amp;$C730,K!$E:$E,0))</f>
        <v>#N/A</v>
      </c>
    </row>
    <row r="731" spans="1:17" ht="20.25">
      <c r="A731" s="193"/>
      <c r="B731" s="213"/>
      <c r="C731" s="213"/>
      <c r="D731" s="213" t="str">
        <f ca="1">IF(ISERROR($Q731),"",OFFSET(K!$D$1,$Q731-1,0))</f>
        <v/>
      </c>
      <c r="E731" s="213" t="str">
        <f ca="1">IF(ISERROR($Q731),"",OFFSET(K!$C$1,$Q731-1,0))</f>
        <v/>
      </c>
      <c r="F731" s="213" t="str">
        <f t="shared" ca="1" si="11"/>
        <v/>
      </c>
      <c r="G731" s="198"/>
      <c r="H731" s="207"/>
      <c r="I731" s="207"/>
      <c r="J731" s="207"/>
      <c r="K731" s="207"/>
      <c r="L731" s="207"/>
      <c r="M731" s="207"/>
      <c r="N731" s="207"/>
      <c r="O731" s="199"/>
      <c r="P731" s="208"/>
      <c r="Q731" s="209" t="e">
        <f>IF(OR(C731="",C731=R$4,C731=S$4),NA(),MATCH($B731&amp;$C731,K!$E:$E,0))</f>
        <v>#N/A</v>
      </c>
    </row>
    <row r="732" spans="1:17" ht="20.25">
      <c r="A732" s="193"/>
      <c r="B732" s="213"/>
      <c r="C732" s="213"/>
      <c r="D732" s="213" t="str">
        <f ca="1">IF(ISERROR($Q732),"",OFFSET(K!$D$1,$Q732-1,0))</f>
        <v/>
      </c>
      <c r="E732" s="213" t="str">
        <f ca="1">IF(ISERROR($Q732),"",OFFSET(K!$C$1,$Q732-1,0))</f>
        <v/>
      </c>
      <c r="F732" s="213" t="str">
        <f t="shared" ca="1" si="11"/>
        <v/>
      </c>
      <c r="G732" s="198"/>
      <c r="H732" s="207"/>
      <c r="I732" s="207"/>
      <c r="J732" s="207"/>
      <c r="K732" s="207"/>
      <c r="L732" s="207"/>
      <c r="M732" s="207"/>
      <c r="N732" s="207"/>
      <c r="O732" s="199"/>
      <c r="P732" s="208"/>
      <c r="Q732" s="209" t="e">
        <f>IF(OR(C732="",C732=R$4,C732=S$4),NA(),MATCH($B732&amp;$C732,K!$E:$E,0))</f>
        <v>#N/A</v>
      </c>
    </row>
    <row r="733" spans="1:17" ht="20.25">
      <c r="A733" s="193"/>
      <c r="B733" s="213"/>
      <c r="C733" s="213"/>
      <c r="D733" s="213" t="str">
        <f ca="1">IF(ISERROR($Q733),"",OFFSET(K!$D$1,$Q733-1,0))</f>
        <v/>
      </c>
      <c r="E733" s="213" t="str">
        <f ca="1">IF(ISERROR($Q733),"",OFFSET(K!$C$1,$Q733-1,0))</f>
        <v/>
      </c>
      <c r="F733" s="213" t="str">
        <f t="shared" ca="1" si="11"/>
        <v/>
      </c>
      <c r="G733" s="198"/>
      <c r="H733" s="207"/>
      <c r="I733" s="207"/>
      <c r="J733" s="207"/>
      <c r="K733" s="207"/>
      <c r="L733" s="207"/>
      <c r="M733" s="207"/>
      <c r="N733" s="207"/>
      <c r="O733" s="199"/>
      <c r="P733" s="208"/>
      <c r="Q733" s="209" t="e">
        <f>IF(OR(C733="",C733=R$4,C733=S$4),NA(),MATCH($B733&amp;$C733,K!$E:$E,0))</f>
        <v>#N/A</v>
      </c>
    </row>
    <row r="734" spans="1:17" ht="20.25">
      <c r="A734" s="193"/>
      <c r="B734" s="213"/>
      <c r="C734" s="213"/>
      <c r="D734" s="213" t="str">
        <f ca="1">IF(ISERROR($Q734),"",OFFSET(K!$D$1,$Q734-1,0))</f>
        <v/>
      </c>
      <c r="E734" s="213" t="str">
        <f ca="1">IF(ISERROR($Q734),"",OFFSET(K!$C$1,$Q734-1,0))</f>
        <v/>
      </c>
      <c r="F734" s="213" t="str">
        <f t="shared" ca="1" si="11"/>
        <v/>
      </c>
      <c r="G734" s="198"/>
      <c r="H734" s="207"/>
      <c r="I734" s="207"/>
      <c r="J734" s="207"/>
      <c r="K734" s="207"/>
      <c r="L734" s="207"/>
      <c r="M734" s="207"/>
      <c r="N734" s="207"/>
      <c r="O734" s="199"/>
      <c r="P734" s="208"/>
      <c r="Q734" s="209" t="e">
        <f>IF(OR(C734="",C734=R$4,C734=S$4),NA(),MATCH($B734&amp;$C734,K!$E:$E,0))</f>
        <v>#N/A</v>
      </c>
    </row>
    <row r="735" spans="1:17" ht="20.25">
      <c r="A735" s="193"/>
      <c r="B735" s="213"/>
      <c r="C735" s="213"/>
      <c r="D735" s="213" t="str">
        <f ca="1">IF(ISERROR($Q735),"",OFFSET(K!$D$1,$Q735-1,0))</f>
        <v/>
      </c>
      <c r="E735" s="213" t="str">
        <f ca="1">IF(ISERROR($Q735),"",OFFSET(K!$C$1,$Q735-1,0))</f>
        <v/>
      </c>
      <c r="F735" s="213" t="str">
        <f t="shared" ca="1" si="11"/>
        <v/>
      </c>
      <c r="G735" s="198"/>
      <c r="H735" s="207"/>
      <c r="I735" s="207"/>
      <c r="J735" s="207"/>
      <c r="K735" s="207"/>
      <c r="L735" s="207"/>
      <c r="M735" s="207"/>
      <c r="N735" s="207"/>
      <c r="O735" s="199"/>
      <c r="P735" s="208"/>
      <c r="Q735" s="209" t="e">
        <f>IF(OR(C735="",C735=R$4,C735=S$4),NA(),MATCH($B735&amp;$C735,K!$E:$E,0))</f>
        <v>#N/A</v>
      </c>
    </row>
    <row r="736" spans="1:17" ht="20.25">
      <c r="A736" s="193"/>
      <c r="B736" s="213"/>
      <c r="C736" s="213"/>
      <c r="D736" s="213" t="str">
        <f ca="1">IF(ISERROR($Q736),"",OFFSET(K!$D$1,$Q736-1,0))</f>
        <v/>
      </c>
      <c r="E736" s="213" t="str">
        <f ca="1">IF(ISERROR($Q736),"",OFFSET(K!$C$1,$Q736-1,0))</f>
        <v/>
      </c>
      <c r="F736" s="213" t="str">
        <f t="shared" ca="1" si="11"/>
        <v/>
      </c>
      <c r="G736" s="198"/>
      <c r="H736" s="207"/>
      <c r="I736" s="207"/>
      <c r="J736" s="207"/>
      <c r="K736" s="207"/>
      <c r="L736" s="207"/>
      <c r="M736" s="207"/>
      <c r="N736" s="207"/>
      <c r="O736" s="199"/>
      <c r="P736" s="208"/>
      <c r="Q736" s="209" t="e">
        <f>IF(OR(C736="",C736=R$4,C736=S$4),NA(),MATCH($B736&amp;$C736,K!$E:$E,0))</f>
        <v>#N/A</v>
      </c>
    </row>
    <row r="737" spans="1:17" ht="20.25">
      <c r="A737" s="193"/>
      <c r="B737" s="213"/>
      <c r="C737" s="213"/>
      <c r="D737" s="213" t="str">
        <f ca="1">IF(ISERROR($Q737),"",OFFSET(K!$D$1,$Q737-1,0))</f>
        <v/>
      </c>
      <c r="E737" s="213" t="str">
        <f ca="1">IF(ISERROR($Q737),"",OFFSET(K!$C$1,$Q737-1,0))</f>
        <v/>
      </c>
      <c r="F737" s="213" t="str">
        <f t="shared" ca="1" si="11"/>
        <v/>
      </c>
      <c r="G737" s="198"/>
      <c r="H737" s="207"/>
      <c r="I737" s="207"/>
      <c r="J737" s="207"/>
      <c r="K737" s="207"/>
      <c r="L737" s="207"/>
      <c r="M737" s="207"/>
      <c r="N737" s="207"/>
      <c r="O737" s="199"/>
      <c r="P737" s="208"/>
      <c r="Q737" s="209" t="e">
        <f>IF(OR(C737="",C737=R$4,C737=S$4),NA(),MATCH($B737&amp;$C737,K!$E:$E,0))</f>
        <v>#N/A</v>
      </c>
    </row>
    <row r="738" spans="1:17" ht="20.25">
      <c r="A738" s="193"/>
      <c r="B738" s="213"/>
      <c r="C738" s="213"/>
      <c r="D738" s="213" t="str">
        <f ca="1">IF(ISERROR($Q738),"",OFFSET(K!$D$1,$Q738-1,0))</f>
        <v/>
      </c>
      <c r="E738" s="213" t="str">
        <f ca="1">IF(ISERROR($Q738),"",OFFSET(K!$C$1,$Q738-1,0))</f>
        <v/>
      </c>
      <c r="F738" s="213" t="str">
        <f t="shared" ca="1" si="11"/>
        <v/>
      </c>
      <c r="G738" s="198"/>
      <c r="H738" s="207"/>
      <c r="I738" s="207"/>
      <c r="J738" s="207"/>
      <c r="K738" s="207"/>
      <c r="L738" s="207"/>
      <c r="M738" s="207"/>
      <c r="N738" s="207"/>
      <c r="O738" s="199"/>
      <c r="P738" s="208"/>
      <c r="Q738" s="209" t="e">
        <f>IF(OR(C738="",C738=R$4,C738=S$4),NA(),MATCH($B738&amp;$C738,K!$E:$E,0))</f>
        <v>#N/A</v>
      </c>
    </row>
    <row r="739" spans="1:17" ht="20.25">
      <c r="A739" s="193"/>
      <c r="B739" s="213"/>
      <c r="C739" s="213"/>
      <c r="D739" s="213" t="str">
        <f ca="1">IF(ISERROR($Q739),"",OFFSET(K!$D$1,$Q739-1,0))</f>
        <v/>
      </c>
      <c r="E739" s="213" t="str">
        <f ca="1">IF(ISERROR($Q739),"",OFFSET(K!$C$1,$Q739-1,0))</f>
        <v/>
      </c>
      <c r="F739" s="213" t="str">
        <f t="shared" ca="1" si="11"/>
        <v/>
      </c>
      <c r="G739" s="198"/>
      <c r="H739" s="207"/>
      <c r="I739" s="207"/>
      <c r="J739" s="207"/>
      <c r="K739" s="207"/>
      <c r="L739" s="207"/>
      <c r="M739" s="207"/>
      <c r="N739" s="207"/>
      <c r="O739" s="199"/>
      <c r="P739" s="208"/>
      <c r="Q739" s="209" t="e">
        <f>IF(OR(C739="",C739=R$4,C739=S$4),NA(),MATCH($B739&amp;$C739,K!$E:$E,0))</f>
        <v>#N/A</v>
      </c>
    </row>
    <row r="740" spans="1:17" ht="20.25">
      <c r="A740" s="193"/>
      <c r="B740" s="213"/>
      <c r="C740" s="213"/>
      <c r="D740" s="213" t="str">
        <f ca="1">IF(ISERROR($Q740),"",OFFSET(K!$D$1,$Q740-1,0))</f>
        <v/>
      </c>
      <c r="E740" s="213" t="str">
        <f ca="1">IF(ISERROR($Q740),"",OFFSET(K!$C$1,$Q740-1,0))</f>
        <v/>
      </c>
      <c r="F740" s="213" t="str">
        <f t="shared" ca="1" si="11"/>
        <v/>
      </c>
      <c r="G740" s="198"/>
      <c r="H740" s="207"/>
      <c r="I740" s="207"/>
      <c r="J740" s="207"/>
      <c r="K740" s="207"/>
      <c r="L740" s="207"/>
      <c r="M740" s="207"/>
      <c r="N740" s="207"/>
      <c r="O740" s="199"/>
      <c r="P740" s="208"/>
      <c r="Q740" s="209" t="e">
        <f>IF(OR(C740="",C740=R$4,C740=S$4),NA(),MATCH($B740&amp;$C740,K!$E:$E,0))</f>
        <v>#N/A</v>
      </c>
    </row>
    <row r="741" spans="1:17" ht="20.25">
      <c r="A741" s="193"/>
      <c r="B741" s="213"/>
      <c r="C741" s="213"/>
      <c r="D741" s="213" t="str">
        <f ca="1">IF(ISERROR($Q741),"",OFFSET(K!$D$1,$Q741-1,0))</f>
        <v/>
      </c>
      <c r="E741" s="213" t="str">
        <f ca="1">IF(ISERROR($Q741),"",OFFSET(K!$C$1,$Q741-1,0))</f>
        <v/>
      </c>
      <c r="F741" s="213" t="str">
        <f t="shared" ca="1" si="11"/>
        <v/>
      </c>
      <c r="G741" s="198"/>
      <c r="H741" s="207"/>
      <c r="I741" s="207"/>
      <c r="J741" s="207"/>
      <c r="K741" s="207"/>
      <c r="L741" s="207"/>
      <c r="M741" s="207"/>
      <c r="N741" s="207"/>
      <c r="O741" s="199"/>
      <c r="P741" s="208"/>
      <c r="Q741" s="209" t="e">
        <f>IF(OR(C741="",C741=R$4,C741=S$4),NA(),MATCH($B741&amp;$C741,K!$E:$E,0))</f>
        <v>#N/A</v>
      </c>
    </row>
    <row r="742" spans="1:17" ht="20.25">
      <c r="A742" s="193"/>
      <c r="B742" s="213"/>
      <c r="C742" s="213"/>
      <c r="D742" s="213" t="str">
        <f ca="1">IF(ISERROR($Q742),"",OFFSET(K!$D$1,$Q742-1,0))</f>
        <v/>
      </c>
      <c r="E742" s="213" t="str">
        <f ca="1">IF(ISERROR($Q742),"",OFFSET(K!$C$1,$Q742-1,0))</f>
        <v/>
      </c>
      <c r="F742" s="213" t="str">
        <f t="shared" ca="1" si="11"/>
        <v/>
      </c>
      <c r="G742" s="198"/>
      <c r="H742" s="207"/>
      <c r="I742" s="207"/>
      <c r="J742" s="207"/>
      <c r="K742" s="207"/>
      <c r="L742" s="207"/>
      <c r="M742" s="207"/>
      <c r="N742" s="207"/>
      <c r="O742" s="199"/>
      <c r="P742" s="208"/>
      <c r="Q742" s="209" t="e">
        <f>IF(OR(C742="",C742=R$4,C742=S$4),NA(),MATCH($B742&amp;$C742,K!$E:$E,0))</f>
        <v>#N/A</v>
      </c>
    </row>
    <row r="743" spans="1:17" ht="20.25">
      <c r="A743" s="193"/>
      <c r="B743" s="213"/>
      <c r="C743" s="213"/>
      <c r="D743" s="213" t="str">
        <f ca="1">IF(ISERROR($Q743),"",OFFSET(K!$D$1,$Q743-1,0))</f>
        <v/>
      </c>
      <c r="E743" s="213" t="str">
        <f ca="1">IF(ISERROR($Q743),"",OFFSET(K!$C$1,$Q743-1,0))</f>
        <v/>
      </c>
      <c r="F743" s="213" t="str">
        <f t="shared" ca="1" si="11"/>
        <v/>
      </c>
      <c r="G743" s="198"/>
      <c r="H743" s="207"/>
      <c r="I743" s="207"/>
      <c r="J743" s="207"/>
      <c r="K743" s="207"/>
      <c r="L743" s="207"/>
      <c r="M743" s="207"/>
      <c r="N743" s="207"/>
      <c r="O743" s="199"/>
      <c r="P743" s="208"/>
      <c r="Q743" s="209" t="e">
        <f>IF(OR(C743="",C743=R$4,C743=S$4),NA(),MATCH($B743&amp;$C743,K!$E:$E,0))</f>
        <v>#N/A</v>
      </c>
    </row>
    <row r="744" spans="1:17" ht="20.25">
      <c r="A744" s="193"/>
      <c r="B744" s="213"/>
      <c r="C744" s="213"/>
      <c r="D744" s="213" t="str">
        <f ca="1">IF(ISERROR($Q744),"",OFFSET(K!$D$1,$Q744-1,0))</f>
        <v/>
      </c>
      <c r="E744" s="213" t="str">
        <f ca="1">IF(ISERROR($Q744),"",OFFSET(K!$C$1,$Q744-1,0))</f>
        <v/>
      </c>
      <c r="F744" s="213" t="str">
        <f t="shared" ca="1" si="11"/>
        <v/>
      </c>
      <c r="G744" s="198"/>
      <c r="H744" s="207"/>
      <c r="I744" s="207"/>
      <c r="J744" s="207"/>
      <c r="K744" s="207"/>
      <c r="L744" s="207"/>
      <c r="M744" s="207"/>
      <c r="N744" s="207"/>
      <c r="O744" s="199"/>
      <c r="P744" s="208"/>
      <c r="Q744" s="209" t="e">
        <f>IF(OR(C744="",C744=R$4,C744=S$4),NA(),MATCH($B744&amp;$C744,K!$E:$E,0))</f>
        <v>#N/A</v>
      </c>
    </row>
    <row r="745" spans="1:17" ht="20.25">
      <c r="A745" s="193"/>
      <c r="B745" s="213"/>
      <c r="C745" s="213"/>
      <c r="D745" s="213" t="str">
        <f ca="1">IF(ISERROR($Q745),"",OFFSET(K!$D$1,$Q745-1,0))</f>
        <v/>
      </c>
      <c r="E745" s="213" t="str">
        <f ca="1">IF(ISERROR($Q745),"",OFFSET(K!$C$1,$Q745-1,0))</f>
        <v/>
      </c>
      <c r="F745" s="213" t="str">
        <f t="shared" ca="1" si="11"/>
        <v/>
      </c>
      <c r="G745" s="198"/>
      <c r="H745" s="207"/>
      <c r="I745" s="207"/>
      <c r="J745" s="207"/>
      <c r="K745" s="207"/>
      <c r="L745" s="207"/>
      <c r="M745" s="207"/>
      <c r="N745" s="207"/>
      <c r="O745" s="199"/>
      <c r="P745" s="208"/>
      <c r="Q745" s="209" t="e">
        <f>IF(OR(C745="",C745=R$4,C745=S$4),NA(),MATCH($B745&amp;$C745,K!$E:$E,0))</f>
        <v>#N/A</v>
      </c>
    </row>
    <row r="746" spans="1:17" ht="20.25">
      <c r="A746" s="193"/>
      <c r="B746" s="213"/>
      <c r="C746" s="213"/>
      <c r="D746" s="213" t="str">
        <f ca="1">IF(ISERROR($Q746),"",OFFSET(K!$D$1,$Q746-1,0))</f>
        <v/>
      </c>
      <c r="E746" s="213" t="str">
        <f ca="1">IF(ISERROR($Q746),"",OFFSET(K!$C$1,$Q746-1,0))</f>
        <v/>
      </c>
      <c r="F746" s="213" t="str">
        <f t="shared" ca="1" si="11"/>
        <v/>
      </c>
      <c r="G746" s="198"/>
      <c r="H746" s="207"/>
      <c r="I746" s="207"/>
      <c r="J746" s="207"/>
      <c r="K746" s="207"/>
      <c r="L746" s="207"/>
      <c r="M746" s="207"/>
      <c r="N746" s="207"/>
      <c r="O746" s="199"/>
      <c r="P746" s="208"/>
      <c r="Q746" s="209" t="e">
        <f>IF(OR(C746="",C746=R$4,C746=S$4),NA(),MATCH($B746&amp;$C746,K!$E:$E,0))</f>
        <v>#N/A</v>
      </c>
    </row>
    <row r="747" spans="1:17" ht="20.25">
      <c r="A747" s="193"/>
      <c r="B747" s="213"/>
      <c r="C747" s="213"/>
      <c r="D747" s="213" t="str">
        <f ca="1">IF(ISERROR($Q747),"",OFFSET(K!$D$1,$Q747-1,0))</f>
        <v/>
      </c>
      <c r="E747" s="213" t="str">
        <f ca="1">IF(ISERROR($Q747),"",OFFSET(K!$C$1,$Q747-1,0))</f>
        <v/>
      </c>
      <c r="F747" s="213" t="str">
        <f t="shared" ca="1" si="11"/>
        <v/>
      </c>
      <c r="G747" s="198"/>
      <c r="H747" s="207"/>
      <c r="I747" s="207"/>
      <c r="J747" s="207"/>
      <c r="K747" s="207"/>
      <c r="L747" s="207"/>
      <c r="M747" s="207"/>
      <c r="N747" s="207"/>
      <c r="O747" s="199"/>
      <c r="P747" s="208"/>
      <c r="Q747" s="209" t="e">
        <f>IF(OR(C747="",C747=R$4,C747=S$4),NA(),MATCH($B747&amp;$C747,K!$E:$E,0))</f>
        <v>#N/A</v>
      </c>
    </row>
    <row r="748" spans="1:17" ht="20.25">
      <c r="A748" s="193"/>
      <c r="B748" s="213"/>
      <c r="C748" s="213"/>
      <c r="D748" s="213" t="str">
        <f ca="1">IF(ISERROR($Q748),"",OFFSET(K!$D$1,$Q748-1,0))</f>
        <v/>
      </c>
      <c r="E748" s="213" t="str">
        <f ca="1">IF(ISERROR($Q748),"",OFFSET(K!$C$1,$Q748-1,0))</f>
        <v/>
      </c>
      <c r="F748" s="213" t="str">
        <f t="shared" ca="1" si="11"/>
        <v/>
      </c>
      <c r="G748" s="198"/>
      <c r="H748" s="207"/>
      <c r="I748" s="207"/>
      <c r="J748" s="207"/>
      <c r="K748" s="207"/>
      <c r="L748" s="207"/>
      <c r="M748" s="207"/>
      <c r="N748" s="207"/>
      <c r="O748" s="199"/>
      <c r="P748" s="208"/>
      <c r="Q748" s="209" t="e">
        <f>IF(OR(C748="",C748=R$4,C748=S$4),NA(),MATCH($B748&amp;$C748,K!$E:$E,0))</f>
        <v>#N/A</v>
      </c>
    </row>
    <row r="749" spans="1:17" ht="20.25">
      <c r="A749" s="193"/>
      <c r="B749" s="213"/>
      <c r="C749" s="213"/>
      <c r="D749" s="213" t="str">
        <f ca="1">IF(ISERROR($Q749),"",OFFSET(K!$D$1,$Q749-1,0))</f>
        <v/>
      </c>
      <c r="E749" s="213" t="str">
        <f ca="1">IF(ISERROR($Q749),"",OFFSET(K!$C$1,$Q749-1,0))</f>
        <v/>
      </c>
      <c r="F749" s="213" t="str">
        <f t="shared" ca="1" si="11"/>
        <v/>
      </c>
      <c r="G749" s="198"/>
      <c r="H749" s="207"/>
      <c r="I749" s="207"/>
      <c r="J749" s="207"/>
      <c r="K749" s="207"/>
      <c r="L749" s="207"/>
      <c r="M749" s="207"/>
      <c r="N749" s="207"/>
      <c r="O749" s="199"/>
      <c r="P749" s="208"/>
      <c r="Q749" s="209" t="e">
        <f>IF(OR(C749="",C749=R$4,C749=S$4),NA(),MATCH($B749&amp;$C749,K!$E:$E,0))</f>
        <v>#N/A</v>
      </c>
    </row>
    <row r="750" spans="1:17" ht="20.25">
      <c r="A750" s="193"/>
      <c r="B750" s="213"/>
      <c r="C750" s="213"/>
      <c r="D750" s="213" t="str">
        <f ca="1">IF(ISERROR($Q750),"",OFFSET(K!$D$1,$Q750-1,0))</f>
        <v/>
      </c>
      <c r="E750" s="213" t="str">
        <f ca="1">IF(ISERROR($Q750),"",OFFSET(K!$C$1,$Q750-1,0))</f>
        <v/>
      </c>
      <c r="F750" s="213" t="str">
        <f t="shared" ca="1" si="11"/>
        <v/>
      </c>
      <c r="G750" s="198"/>
      <c r="H750" s="207"/>
      <c r="I750" s="207"/>
      <c r="J750" s="207"/>
      <c r="K750" s="207"/>
      <c r="L750" s="207"/>
      <c r="M750" s="207"/>
      <c r="N750" s="207"/>
      <c r="O750" s="199"/>
      <c r="P750" s="208"/>
      <c r="Q750" s="209" t="e">
        <f>IF(OR(C750="",C750=R$4,C750=S$4),NA(),MATCH($B750&amp;$C750,K!$E:$E,0))</f>
        <v>#N/A</v>
      </c>
    </row>
    <row r="751" spans="1:17" ht="20.25">
      <c r="A751" s="193"/>
      <c r="B751" s="213"/>
      <c r="C751" s="213"/>
      <c r="D751" s="213" t="str">
        <f ca="1">IF(ISERROR($Q751),"",OFFSET(K!$D$1,$Q751-1,0))</f>
        <v/>
      </c>
      <c r="E751" s="213" t="str">
        <f ca="1">IF(ISERROR($Q751),"",OFFSET(K!$C$1,$Q751-1,0))</f>
        <v/>
      </c>
      <c r="F751" s="213" t="str">
        <f t="shared" ca="1" si="11"/>
        <v/>
      </c>
      <c r="G751" s="198"/>
      <c r="H751" s="207"/>
      <c r="I751" s="207"/>
      <c r="J751" s="207"/>
      <c r="K751" s="207"/>
      <c r="L751" s="207"/>
      <c r="M751" s="207"/>
      <c r="N751" s="207"/>
      <c r="O751" s="199"/>
      <c r="P751" s="208"/>
      <c r="Q751" s="209" t="e">
        <f>IF(OR(C751="",C751=R$4,C751=S$4),NA(),MATCH($B751&amp;$C751,K!$E:$E,0))</f>
        <v>#N/A</v>
      </c>
    </row>
    <row r="752" spans="1:17" ht="20.25">
      <c r="A752" s="193"/>
      <c r="B752" s="213"/>
      <c r="C752" s="213"/>
      <c r="D752" s="213" t="str">
        <f ca="1">IF(ISERROR($Q752),"",OFFSET(K!$D$1,$Q752-1,0))</f>
        <v/>
      </c>
      <c r="E752" s="213" t="str">
        <f ca="1">IF(ISERROR($Q752),"",OFFSET(K!$C$1,$Q752-1,0))</f>
        <v/>
      </c>
      <c r="F752" s="213" t="str">
        <f t="shared" ca="1" si="11"/>
        <v/>
      </c>
      <c r="G752" s="198"/>
      <c r="H752" s="207"/>
      <c r="I752" s="207"/>
      <c r="J752" s="207"/>
      <c r="K752" s="207"/>
      <c r="L752" s="207"/>
      <c r="M752" s="207"/>
      <c r="N752" s="207"/>
      <c r="O752" s="199"/>
      <c r="P752" s="208"/>
      <c r="Q752" s="209" t="e">
        <f>IF(OR(C752="",C752=R$4,C752=S$4),NA(),MATCH($B752&amp;$C752,K!$E:$E,0))</f>
        <v>#N/A</v>
      </c>
    </row>
    <row r="753" spans="1:17" ht="20.25">
      <c r="A753" s="193"/>
      <c r="B753" s="213"/>
      <c r="C753" s="213"/>
      <c r="D753" s="213" t="str">
        <f ca="1">IF(ISERROR($Q753),"",OFFSET(K!$D$1,$Q753-1,0))</f>
        <v/>
      </c>
      <c r="E753" s="213" t="str">
        <f ca="1">IF(ISERROR($Q753),"",OFFSET(K!$C$1,$Q753-1,0))</f>
        <v/>
      </c>
      <c r="F753" s="213" t="str">
        <f t="shared" ca="1" si="11"/>
        <v/>
      </c>
      <c r="G753" s="198"/>
      <c r="H753" s="207"/>
      <c r="I753" s="207"/>
      <c r="J753" s="207"/>
      <c r="K753" s="207"/>
      <c r="L753" s="207"/>
      <c r="M753" s="207"/>
      <c r="N753" s="207"/>
      <c r="O753" s="199"/>
      <c r="P753" s="208"/>
      <c r="Q753" s="209" t="e">
        <f>IF(OR(C753="",C753=R$4,C753=S$4),NA(),MATCH($B753&amp;$C753,K!$E:$E,0))</f>
        <v>#N/A</v>
      </c>
    </row>
    <row r="754" spans="1:17" ht="20.25">
      <c r="A754" s="193"/>
      <c r="B754" s="213"/>
      <c r="C754" s="213"/>
      <c r="D754" s="213" t="str">
        <f ca="1">IF(ISERROR($Q754),"",OFFSET(K!$D$1,$Q754-1,0))</f>
        <v/>
      </c>
      <c r="E754" s="213" t="str">
        <f ca="1">IF(ISERROR($Q754),"",OFFSET(K!$C$1,$Q754-1,0))</f>
        <v/>
      </c>
      <c r="F754" s="213" t="str">
        <f t="shared" ca="1" si="11"/>
        <v/>
      </c>
      <c r="G754" s="198"/>
      <c r="H754" s="207"/>
      <c r="I754" s="207"/>
      <c r="J754" s="207"/>
      <c r="K754" s="207"/>
      <c r="L754" s="207"/>
      <c r="M754" s="207"/>
      <c r="N754" s="207"/>
      <c r="O754" s="199"/>
      <c r="P754" s="208"/>
      <c r="Q754" s="209" t="e">
        <f>IF(OR(C754="",C754=R$4,C754=S$4),NA(),MATCH($B754&amp;$C754,K!$E:$E,0))</f>
        <v>#N/A</v>
      </c>
    </row>
    <row r="755" spans="1:17" ht="20.25">
      <c r="A755" s="193"/>
      <c r="B755" s="213"/>
      <c r="C755" s="213"/>
      <c r="D755" s="213" t="str">
        <f ca="1">IF(ISERROR($Q755),"",OFFSET(K!$D$1,$Q755-1,0))</f>
        <v/>
      </c>
      <c r="E755" s="213" t="str">
        <f ca="1">IF(ISERROR($Q755),"",OFFSET(K!$C$1,$Q755-1,0))</f>
        <v/>
      </c>
      <c r="F755" s="213" t="str">
        <f t="shared" ca="1" si="11"/>
        <v/>
      </c>
      <c r="G755" s="198"/>
      <c r="H755" s="207"/>
      <c r="I755" s="207"/>
      <c r="J755" s="207"/>
      <c r="K755" s="207"/>
      <c r="L755" s="207"/>
      <c r="M755" s="207"/>
      <c r="N755" s="207"/>
      <c r="O755" s="199"/>
      <c r="P755" s="208"/>
      <c r="Q755" s="209" t="e">
        <f>IF(OR(C755="",C755=R$4,C755=S$4),NA(),MATCH($B755&amp;$C755,K!$E:$E,0))</f>
        <v>#N/A</v>
      </c>
    </row>
    <row r="756" spans="1:17" ht="20.25">
      <c r="A756" s="193"/>
      <c r="B756" s="213"/>
      <c r="C756" s="213"/>
      <c r="D756" s="213" t="str">
        <f ca="1">IF(ISERROR($Q756),"",OFFSET(K!$D$1,$Q756-1,0))</f>
        <v/>
      </c>
      <c r="E756" s="213" t="str">
        <f ca="1">IF(ISERROR($Q756),"",OFFSET(K!$C$1,$Q756-1,0))</f>
        <v/>
      </c>
      <c r="F756" s="213" t="str">
        <f t="shared" ca="1" si="11"/>
        <v/>
      </c>
      <c r="G756" s="198"/>
      <c r="H756" s="207"/>
      <c r="I756" s="207"/>
      <c r="J756" s="207"/>
      <c r="K756" s="207"/>
      <c r="L756" s="207"/>
      <c r="M756" s="207"/>
      <c r="N756" s="207"/>
      <c r="O756" s="199"/>
      <c r="P756" s="208"/>
      <c r="Q756" s="209" t="e">
        <f>IF(OR(C756="",C756=R$4,C756=S$4),NA(),MATCH($B756&amp;$C756,K!$E:$E,0))</f>
        <v>#N/A</v>
      </c>
    </row>
    <row r="757" spans="1:17" ht="20.25">
      <c r="A757" s="193"/>
      <c r="B757" s="213"/>
      <c r="C757" s="213"/>
      <c r="D757" s="213" t="str">
        <f ca="1">IF(ISERROR($Q757),"",OFFSET(K!$D$1,$Q757-1,0))</f>
        <v/>
      </c>
      <c r="E757" s="213" t="str">
        <f ca="1">IF(ISERROR($Q757),"",OFFSET(K!$C$1,$Q757-1,0))</f>
        <v/>
      </c>
      <c r="F757" s="213" t="str">
        <f t="shared" ca="1" si="11"/>
        <v/>
      </c>
      <c r="G757" s="198"/>
      <c r="H757" s="207"/>
      <c r="I757" s="207"/>
      <c r="J757" s="207"/>
      <c r="K757" s="207"/>
      <c r="L757" s="207"/>
      <c r="M757" s="207"/>
      <c r="N757" s="207"/>
      <c r="O757" s="199"/>
      <c r="P757" s="208"/>
      <c r="Q757" s="209" t="e">
        <f>IF(OR(C757="",C757=R$4,C757=S$4),NA(),MATCH($B757&amp;$C757,K!$E:$E,0))</f>
        <v>#N/A</v>
      </c>
    </row>
    <row r="758" spans="1:17" ht="20.25">
      <c r="A758" s="193"/>
      <c r="B758" s="213"/>
      <c r="C758" s="213"/>
      <c r="D758" s="213" t="str">
        <f ca="1">IF(ISERROR($Q758),"",OFFSET(K!$D$1,$Q758-1,0))</f>
        <v/>
      </c>
      <c r="E758" s="213" t="str">
        <f ca="1">IF(ISERROR($Q758),"",OFFSET(K!$C$1,$Q758-1,0))</f>
        <v/>
      </c>
      <c r="F758" s="213" t="str">
        <f t="shared" ca="1" si="11"/>
        <v/>
      </c>
      <c r="G758" s="198"/>
      <c r="H758" s="207"/>
      <c r="I758" s="207"/>
      <c r="J758" s="207"/>
      <c r="K758" s="207"/>
      <c r="L758" s="207"/>
      <c r="M758" s="207"/>
      <c r="N758" s="207"/>
      <c r="O758" s="199"/>
      <c r="P758" s="208"/>
      <c r="Q758" s="209" t="e">
        <f>IF(OR(C758="",C758=R$4,C758=S$4),NA(),MATCH($B758&amp;$C758,K!$E:$E,0))</f>
        <v>#N/A</v>
      </c>
    </row>
    <row r="759" spans="1:17" ht="20.25">
      <c r="A759" s="193"/>
      <c r="B759" s="213"/>
      <c r="C759" s="213"/>
      <c r="D759" s="213" t="str">
        <f ca="1">IF(ISERROR($Q759),"",OFFSET(K!$D$1,$Q759-1,0))</f>
        <v/>
      </c>
      <c r="E759" s="213" t="str">
        <f ca="1">IF(ISERROR($Q759),"",OFFSET(K!$C$1,$Q759-1,0))</f>
        <v/>
      </c>
      <c r="F759" s="213" t="str">
        <f t="shared" ca="1" si="11"/>
        <v/>
      </c>
      <c r="G759" s="198"/>
      <c r="H759" s="207"/>
      <c r="I759" s="207"/>
      <c r="J759" s="207"/>
      <c r="K759" s="207"/>
      <c r="L759" s="207"/>
      <c r="M759" s="207"/>
      <c r="N759" s="207"/>
      <c r="O759" s="199"/>
      <c r="P759" s="208"/>
      <c r="Q759" s="209" t="e">
        <f>IF(OR(C759="",C759=R$4,C759=S$4),NA(),MATCH($B759&amp;$C759,K!$E:$E,0))</f>
        <v>#N/A</v>
      </c>
    </row>
    <row r="760" spans="1:17" ht="20.25">
      <c r="A760" s="193"/>
      <c r="B760" s="213"/>
      <c r="C760" s="213"/>
      <c r="D760" s="213" t="str">
        <f ca="1">IF(ISERROR($Q760),"",OFFSET(K!$D$1,$Q760-1,0))</f>
        <v/>
      </c>
      <c r="E760" s="213" t="str">
        <f ca="1">IF(ISERROR($Q760),"",OFFSET(K!$C$1,$Q760-1,0))</f>
        <v/>
      </c>
      <c r="F760" s="213" t="str">
        <f t="shared" ca="1" si="11"/>
        <v/>
      </c>
      <c r="G760" s="198"/>
      <c r="H760" s="207"/>
      <c r="I760" s="207"/>
      <c r="J760" s="207"/>
      <c r="K760" s="207"/>
      <c r="L760" s="207"/>
      <c r="M760" s="207"/>
      <c r="N760" s="207"/>
      <c r="O760" s="199"/>
      <c r="P760" s="208"/>
      <c r="Q760" s="209" t="e">
        <f>IF(OR(C760="",C760=R$4,C760=S$4),NA(),MATCH($B760&amp;$C760,K!$E:$E,0))</f>
        <v>#N/A</v>
      </c>
    </row>
    <row r="761" spans="1:17" ht="20.25">
      <c r="A761" s="193"/>
      <c r="B761" s="213"/>
      <c r="C761" s="213"/>
      <c r="D761" s="213" t="str">
        <f ca="1">IF(ISERROR($Q761),"",OFFSET(K!$D$1,$Q761-1,0))</f>
        <v/>
      </c>
      <c r="E761" s="213" t="str">
        <f ca="1">IF(ISERROR($Q761),"",OFFSET(K!$C$1,$Q761-1,0))</f>
        <v/>
      </c>
      <c r="F761" s="213" t="str">
        <f t="shared" ca="1" si="11"/>
        <v/>
      </c>
      <c r="G761" s="198"/>
      <c r="H761" s="207"/>
      <c r="I761" s="207"/>
      <c r="J761" s="207"/>
      <c r="K761" s="207"/>
      <c r="L761" s="207"/>
      <c r="M761" s="207"/>
      <c r="N761" s="207"/>
      <c r="O761" s="199"/>
      <c r="P761" s="208"/>
      <c r="Q761" s="209" t="e">
        <f>IF(OR(C761="",C761=R$4,C761=S$4),NA(),MATCH($B761&amp;$C761,K!$E:$E,0))</f>
        <v>#N/A</v>
      </c>
    </row>
    <row r="762" spans="1:17" ht="20.25">
      <c r="A762" s="193"/>
      <c r="B762" s="213"/>
      <c r="C762" s="213"/>
      <c r="D762" s="213" t="str">
        <f ca="1">IF(ISERROR($Q762),"",OFFSET(K!$D$1,$Q762-1,0))</f>
        <v/>
      </c>
      <c r="E762" s="213" t="str">
        <f ca="1">IF(ISERROR($Q762),"",OFFSET(K!$C$1,$Q762-1,0))</f>
        <v/>
      </c>
      <c r="F762" s="213" t="str">
        <f t="shared" ca="1" si="11"/>
        <v/>
      </c>
      <c r="G762" s="198"/>
      <c r="H762" s="207"/>
      <c r="I762" s="207"/>
      <c r="J762" s="207"/>
      <c r="K762" s="207"/>
      <c r="L762" s="207"/>
      <c r="M762" s="207"/>
      <c r="N762" s="207"/>
      <c r="O762" s="199"/>
      <c r="P762" s="208"/>
      <c r="Q762" s="209" t="e">
        <f>IF(OR(C762="",C762=R$4,C762=S$4),NA(),MATCH($B762&amp;$C762,K!$E:$E,0))</f>
        <v>#N/A</v>
      </c>
    </row>
    <row r="763" spans="1:17" ht="20.25">
      <c r="A763" s="193"/>
      <c r="B763" s="213"/>
      <c r="C763" s="213"/>
      <c r="D763" s="213" t="str">
        <f ca="1">IF(ISERROR($Q763),"",OFFSET(K!$D$1,$Q763-1,0))</f>
        <v/>
      </c>
      <c r="E763" s="213" t="str">
        <f ca="1">IF(ISERROR($Q763),"",OFFSET(K!$C$1,$Q763-1,0))</f>
        <v/>
      </c>
      <c r="F763" s="213" t="str">
        <f t="shared" ca="1" si="11"/>
        <v/>
      </c>
      <c r="G763" s="198"/>
      <c r="H763" s="207"/>
      <c r="I763" s="207"/>
      <c r="J763" s="207"/>
      <c r="K763" s="207"/>
      <c r="L763" s="207"/>
      <c r="M763" s="207"/>
      <c r="N763" s="207"/>
      <c r="O763" s="199"/>
      <c r="P763" s="208"/>
      <c r="Q763" s="209" t="e">
        <f>IF(OR(C763="",C763=R$4,C763=S$4),NA(),MATCH($B763&amp;$C763,K!$E:$E,0))</f>
        <v>#N/A</v>
      </c>
    </row>
    <row r="764" spans="1:17" ht="20.25">
      <c r="A764" s="193"/>
      <c r="B764" s="213"/>
      <c r="C764" s="213"/>
      <c r="D764" s="213" t="str">
        <f ca="1">IF(ISERROR($Q764),"",OFFSET(K!$D$1,$Q764-1,0))</f>
        <v/>
      </c>
      <c r="E764" s="213" t="str">
        <f ca="1">IF(ISERROR($Q764),"",OFFSET(K!$C$1,$Q764-1,0))</f>
        <v/>
      </c>
      <c r="F764" s="213" t="str">
        <f t="shared" ca="1" si="11"/>
        <v/>
      </c>
      <c r="G764" s="198"/>
      <c r="H764" s="207"/>
      <c r="I764" s="207"/>
      <c r="J764" s="207"/>
      <c r="K764" s="207"/>
      <c r="L764" s="207"/>
      <c r="M764" s="207"/>
      <c r="N764" s="207"/>
      <c r="O764" s="199"/>
      <c r="P764" s="208"/>
      <c r="Q764" s="209" t="e">
        <f>IF(OR(C764="",C764=R$4,C764=S$4),NA(),MATCH($B764&amp;$C764,K!$E:$E,0))</f>
        <v>#N/A</v>
      </c>
    </row>
    <row r="765" spans="1:17" ht="20.25">
      <c r="A765" s="193"/>
      <c r="B765" s="213"/>
      <c r="C765" s="213"/>
      <c r="D765" s="213" t="str">
        <f ca="1">IF(ISERROR($Q765),"",OFFSET(K!$D$1,$Q765-1,0))</f>
        <v/>
      </c>
      <c r="E765" s="213" t="str">
        <f ca="1">IF(ISERROR($Q765),"",OFFSET(K!$C$1,$Q765-1,0))</f>
        <v/>
      </c>
      <c r="F765" s="213" t="str">
        <f t="shared" ca="1" si="11"/>
        <v/>
      </c>
      <c r="G765" s="198"/>
      <c r="H765" s="207"/>
      <c r="I765" s="207"/>
      <c r="J765" s="207"/>
      <c r="K765" s="207"/>
      <c r="L765" s="207"/>
      <c r="M765" s="207"/>
      <c r="N765" s="207"/>
      <c r="O765" s="199"/>
      <c r="P765" s="208"/>
      <c r="Q765" s="209" t="e">
        <f>IF(OR(C765="",C765=R$4,C765=S$4),NA(),MATCH($B765&amp;$C765,K!$E:$E,0))</f>
        <v>#N/A</v>
      </c>
    </row>
    <row r="766" spans="1:17" ht="20.25">
      <c r="A766" s="193"/>
      <c r="B766" s="213"/>
      <c r="C766" s="213"/>
      <c r="D766" s="213" t="str">
        <f ca="1">IF(ISERROR($Q766),"",OFFSET(K!$D$1,$Q766-1,0))</f>
        <v/>
      </c>
      <c r="E766" s="213" t="str">
        <f ca="1">IF(ISERROR($Q766),"",OFFSET(K!$C$1,$Q766-1,0))</f>
        <v/>
      </c>
      <c r="F766" s="213" t="str">
        <f t="shared" ca="1" si="11"/>
        <v/>
      </c>
      <c r="G766" s="198"/>
      <c r="H766" s="207"/>
      <c r="I766" s="207"/>
      <c r="J766" s="207"/>
      <c r="K766" s="207"/>
      <c r="L766" s="207"/>
      <c r="M766" s="207"/>
      <c r="N766" s="207"/>
      <c r="O766" s="199"/>
      <c r="P766" s="208"/>
      <c r="Q766" s="209" t="e">
        <f>IF(OR(C766="",C766=R$4,C766=S$4),NA(),MATCH($B766&amp;$C766,K!$E:$E,0))</f>
        <v>#N/A</v>
      </c>
    </row>
    <row r="767" spans="1:17" ht="20.25">
      <c r="A767" s="193"/>
      <c r="B767" s="213"/>
      <c r="C767" s="213"/>
      <c r="D767" s="213" t="str">
        <f ca="1">IF(ISERROR($Q767),"",OFFSET(K!$D$1,$Q767-1,0))</f>
        <v/>
      </c>
      <c r="E767" s="213" t="str">
        <f ca="1">IF(ISERROR($Q767),"",OFFSET(K!$C$1,$Q767-1,0))</f>
        <v/>
      </c>
      <c r="F767" s="213" t="str">
        <f t="shared" ca="1" si="11"/>
        <v/>
      </c>
      <c r="G767" s="198"/>
      <c r="H767" s="207"/>
      <c r="I767" s="207"/>
      <c r="J767" s="207"/>
      <c r="K767" s="207"/>
      <c r="L767" s="207"/>
      <c r="M767" s="207"/>
      <c r="N767" s="207"/>
      <c r="O767" s="199"/>
      <c r="P767" s="208"/>
      <c r="Q767" s="209" t="e">
        <f>IF(OR(C767="",C767=R$4,C767=S$4),NA(),MATCH($B767&amp;$C767,K!$E:$E,0))</f>
        <v>#N/A</v>
      </c>
    </row>
    <row r="768" spans="1:17" ht="20.25">
      <c r="A768" s="193"/>
      <c r="B768" s="213"/>
      <c r="C768" s="213"/>
      <c r="D768" s="213" t="str">
        <f ca="1">IF(ISERROR($Q768),"",OFFSET(K!$D$1,$Q768-1,0))</f>
        <v/>
      </c>
      <c r="E768" s="213" t="str">
        <f ca="1">IF(ISERROR($Q768),"",OFFSET(K!$C$1,$Q768-1,0))</f>
        <v/>
      </c>
      <c r="F768" s="213" t="str">
        <f t="shared" ca="1" si="11"/>
        <v/>
      </c>
      <c r="G768" s="198"/>
      <c r="H768" s="207"/>
      <c r="I768" s="207"/>
      <c r="J768" s="207"/>
      <c r="K768" s="207"/>
      <c r="L768" s="207"/>
      <c r="M768" s="207"/>
      <c r="N768" s="207"/>
      <c r="O768" s="199"/>
      <c r="P768" s="208"/>
      <c r="Q768" s="209" t="e">
        <f>IF(OR(C768="",C768=R$4,C768=S$4),NA(),MATCH($B768&amp;$C768,K!$E:$E,0))</f>
        <v>#N/A</v>
      </c>
    </row>
    <row r="769" spans="1:17" ht="20.25">
      <c r="A769" s="193"/>
      <c r="B769" s="213"/>
      <c r="C769" s="213"/>
      <c r="D769" s="213" t="str">
        <f ca="1">IF(ISERROR($Q769),"",OFFSET(K!$D$1,$Q769-1,0))</f>
        <v/>
      </c>
      <c r="E769" s="213" t="str">
        <f ca="1">IF(ISERROR($Q769),"",OFFSET(K!$C$1,$Q769-1,0))</f>
        <v/>
      </c>
      <c r="F769" s="213" t="str">
        <f t="shared" ca="1" si="11"/>
        <v/>
      </c>
      <c r="G769" s="198"/>
      <c r="H769" s="207"/>
      <c r="I769" s="207"/>
      <c r="J769" s="207"/>
      <c r="K769" s="207"/>
      <c r="L769" s="207"/>
      <c r="M769" s="207"/>
      <c r="N769" s="207"/>
      <c r="O769" s="199"/>
      <c r="P769" s="208"/>
      <c r="Q769" s="209" t="e">
        <f>IF(OR(C769="",C769=R$4,C769=S$4),NA(),MATCH($B769&amp;$C769,K!$E:$E,0))</f>
        <v>#N/A</v>
      </c>
    </row>
    <row r="770" spans="1:17" ht="20.25">
      <c r="A770" s="193"/>
      <c r="B770" s="213"/>
      <c r="C770" s="213"/>
      <c r="D770" s="213" t="str">
        <f ca="1">IF(ISERROR($Q770),"",OFFSET(K!$D$1,$Q770-1,0))</f>
        <v/>
      </c>
      <c r="E770" s="213" t="str">
        <f ca="1">IF(ISERROR($Q770),"",OFFSET(K!$C$1,$Q770-1,0))</f>
        <v/>
      </c>
      <c r="F770" s="213" t="str">
        <f t="shared" ca="1" si="11"/>
        <v/>
      </c>
      <c r="G770" s="198"/>
      <c r="H770" s="207"/>
      <c r="I770" s="207"/>
      <c r="J770" s="207"/>
      <c r="K770" s="207"/>
      <c r="L770" s="207"/>
      <c r="M770" s="207"/>
      <c r="N770" s="207"/>
      <c r="O770" s="199"/>
      <c r="P770" s="208"/>
      <c r="Q770" s="209" t="e">
        <f>IF(OR(C770="",C770=R$4,C770=S$4),NA(),MATCH($B770&amp;$C770,K!$E:$E,0))</f>
        <v>#N/A</v>
      </c>
    </row>
    <row r="771" spans="1:17" ht="20.25">
      <c r="A771" s="193"/>
      <c r="B771" s="213"/>
      <c r="C771" s="213"/>
      <c r="D771" s="213" t="str">
        <f ca="1">IF(ISERROR($Q771),"",OFFSET(K!$D$1,$Q771-1,0))</f>
        <v/>
      </c>
      <c r="E771" s="213" t="str">
        <f ca="1">IF(ISERROR($Q771),"",OFFSET(K!$C$1,$Q771-1,0))</f>
        <v/>
      </c>
      <c r="F771" s="213" t="str">
        <f t="shared" ca="1" si="11"/>
        <v/>
      </c>
      <c r="G771" s="198"/>
      <c r="H771" s="207"/>
      <c r="I771" s="207"/>
      <c r="J771" s="207"/>
      <c r="K771" s="207"/>
      <c r="L771" s="207"/>
      <c r="M771" s="207"/>
      <c r="N771" s="207"/>
      <c r="O771" s="199"/>
      <c r="P771" s="208"/>
      <c r="Q771" s="209" t="e">
        <f>IF(OR(C771="",C771=R$4,C771=S$4),NA(),MATCH($B771&amp;$C771,K!$E:$E,0))</f>
        <v>#N/A</v>
      </c>
    </row>
    <row r="772" spans="1:17" ht="20.25">
      <c r="A772" s="193"/>
      <c r="B772" s="213"/>
      <c r="C772" s="213"/>
      <c r="D772" s="213" t="str">
        <f ca="1">IF(ISERROR($Q772),"",OFFSET(K!$D$1,$Q772-1,0))</f>
        <v/>
      </c>
      <c r="E772" s="213" t="str">
        <f ca="1">IF(ISERROR($Q772),"",OFFSET(K!$C$1,$Q772-1,0))</f>
        <v/>
      </c>
      <c r="F772" s="213" t="str">
        <f t="shared" ca="1" si="11"/>
        <v/>
      </c>
      <c r="G772" s="198"/>
      <c r="H772" s="207"/>
      <c r="I772" s="207"/>
      <c r="J772" s="207"/>
      <c r="K772" s="207"/>
      <c r="L772" s="207"/>
      <c r="M772" s="207"/>
      <c r="N772" s="207"/>
      <c r="O772" s="199"/>
      <c r="P772" s="208"/>
      <c r="Q772" s="209" t="e">
        <f>IF(OR(C772="",C772=R$4,C772=S$4),NA(),MATCH($B772&amp;$C772,K!$E:$E,0))</f>
        <v>#N/A</v>
      </c>
    </row>
    <row r="773" spans="1:17" ht="20.25">
      <c r="A773" s="193"/>
      <c r="B773" s="213"/>
      <c r="C773" s="213"/>
      <c r="D773" s="213" t="str">
        <f ca="1">IF(ISERROR($Q773),"",OFFSET(K!$D$1,$Q773-1,0))</f>
        <v/>
      </c>
      <c r="E773" s="213" t="str">
        <f ca="1">IF(ISERROR($Q773),"",OFFSET(K!$C$1,$Q773-1,0))</f>
        <v/>
      </c>
      <c r="F773" s="213" t="str">
        <f t="shared" ref="F773:F836" ca="1" si="12">IF(ISERROR($Q773),"",OFFSET(S_E1,MATCH(B773&amp;D773,S_M,0)-1,0))</f>
        <v/>
      </c>
      <c r="G773" s="198"/>
      <c r="H773" s="207"/>
      <c r="I773" s="207"/>
      <c r="J773" s="207"/>
      <c r="K773" s="207"/>
      <c r="L773" s="207"/>
      <c r="M773" s="207"/>
      <c r="N773" s="207"/>
      <c r="O773" s="199"/>
      <c r="P773" s="208"/>
      <c r="Q773" s="209" t="e">
        <f>IF(OR(C773="",C773=R$4,C773=S$4),NA(),MATCH($B773&amp;$C773,K!$E:$E,0))</f>
        <v>#N/A</v>
      </c>
    </row>
    <row r="774" spans="1:17" ht="20.25">
      <c r="A774" s="193"/>
      <c r="B774" s="213"/>
      <c r="C774" s="213"/>
      <c r="D774" s="213" t="str">
        <f ca="1">IF(ISERROR($Q774),"",OFFSET(K!$D$1,$Q774-1,0))</f>
        <v/>
      </c>
      <c r="E774" s="213" t="str">
        <f ca="1">IF(ISERROR($Q774),"",OFFSET(K!$C$1,$Q774-1,0))</f>
        <v/>
      </c>
      <c r="F774" s="213" t="str">
        <f t="shared" ca="1" si="12"/>
        <v/>
      </c>
      <c r="G774" s="198"/>
      <c r="H774" s="207"/>
      <c r="I774" s="207"/>
      <c r="J774" s="207"/>
      <c r="K774" s="207"/>
      <c r="L774" s="207"/>
      <c r="M774" s="207"/>
      <c r="N774" s="207"/>
      <c r="O774" s="199"/>
      <c r="P774" s="208"/>
      <c r="Q774" s="209" t="e">
        <f>IF(OR(C774="",C774=R$4,C774=S$4),NA(),MATCH($B774&amp;$C774,K!$E:$E,0))</f>
        <v>#N/A</v>
      </c>
    </row>
    <row r="775" spans="1:17" ht="20.25">
      <c r="A775" s="193"/>
      <c r="B775" s="213"/>
      <c r="C775" s="213"/>
      <c r="D775" s="213" t="str">
        <f ca="1">IF(ISERROR($Q775),"",OFFSET(K!$D$1,$Q775-1,0))</f>
        <v/>
      </c>
      <c r="E775" s="213" t="str">
        <f ca="1">IF(ISERROR($Q775),"",OFFSET(K!$C$1,$Q775-1,0))</f>
        <v/>
      </c>
      <c r="F775" s="213" t="str">
        <f t="shared" ca="1" si="12"/>
        <v/>
      </c>
      <c r="G775" s="198"/>
      <c r="H775" s="207"/>
      <c r="I775" s="207"/>
      <c r="J775" s="207"/>
      <c r="K775" s="207"/>
      <c r="L775" s="207"/>
      <c r="M775" s="207"/>
      <c r="N775" s="207"/>
      <c r="O775" s="199"/>
      <c r="P775" s="208"/>
      <c r="Q775" s="209" t="e">
        <f>IF(OR(C775="",C775=R$4,C775=S$4),NA(),MATCH($B775&amp;$C775,K!$E:$E,0))</f>
        <v>#N/A</v>
      </c>
    </row>
    <row r="776" spans="1:17" ht="20.25">
      <c r="A776" s="193"/>
      <c r="B776" s="213"/>
      <c r="C776" s="213"/>
      <c r="D776" s="213" t="str">
        <f ca="1">IF(ISERROR($Q776),"",OFFSET(K!$D$1,$Q776-1,0))</f>
        <v/>
      </c>
      <c r="E776" s="213" t="str">
        <f ca="1">IF(ISERROR($Q776),"",OFFSET(K!$C$1,$Q776-1,0))</f>
        <v/>
      </c>
      <c r="F776" s="213" t="str">
        <f t="shared" ca="1" si="12"/>
        <v/>
      </c>
      <c r="G776" s="198"/>
      <c r="H776" s="207"/>
      <c r="I776" s="207"/>
      <c r="J776" s="207"/>
      <c r="K776" s="207"/>
      <c r="L776" s="207"/>
      <c r="M776" s="207"/>
      <c r="N776" s="207"/>
      <c r="O776" s="199"/>
      <c r="P776" s="208"/>
      <c r="Q776" s="209" t="e">
        <f>IF(OR(C776="",C776=R$4,C776=S$4),NA(),MATCH($B776&amp;$C776,K!$E:$E,0))</f>
        <v>#N/A</v>
      </c>
    </row>
    <row r="777" spans="1:17" ht="20.25">
      <c r="A777" s="193"/>
      <c r="B777" s="213"/>
      <c r="C777" s="213"/>
      <c r="D777" s="213" t="str">
        <f ca="1">IF(ISERROR($Q777),"",OFFSET(K!$D$1,$Q777-1,0))</f>
        <v/>
      </c>
      <c r="E777" s="213" t="str">
        <f ca="1">IF(ISERROR($Q777),"",OFFSET(K!$C$1,$Q777-1,0))</f>
        <v/>
      </c>
      <c r="F777" s="213" t="str">
        <f t="shared" ca="1" si="12"/>
        <v/>
      </c>
      <c r="G777" s="198"/>
      <c r="H777" s="207"/>
      <c r="I777" s="207"/>
      <c r="J777" s="207"/>
      <c r="K777" s="207"/>
      <c r="L777" s="207"/>
      <c r="M777" s="207"/>
      <c r="N777" s="207"/>
      <c r="O777" s="199"/>
      <c r="P777" s="208"/>
      <c r="Q777" s="209" t="e">
        <f>IF(OR(C777="",C777=R$4,C777=S$4),NA(),MATCH($B777&amp;$C777,K!$E:$E,0))</f>
        <v>#N/A</v>
      </c>
    </row>
    <row r="778" spans="1:17" ht="20.25">
      <c r="A778" s="193"/>
      <c r="B778" s="213"/>
      <c r="C778" s="213"/>
      <c r="D778" s="213" t="str">
        <f ca="1">IF(ISERROR($Q778),"",OFFSET(K!$D$1,$Q778-1,0))</f>
        <v/>
      </c>
      <c r="E778" s="213" t="str">
        <f ca="1">IF(ISERROR($Q778),"",OFFSET(K!$C$1,$Q778-1,0))</f>
        <v/>
      </c>
      <c r="F778" s="213" t="str">
        <f t="shared" ca="1" si="12"/>
        <v/>
      </c>
      <c r="G778" s="198"/>
      <c r="H778" s="207"/>
      <c r="I778" s="207"/>
      <c r="J778" s="207"/>
      <c r="K778" s="207"/>
      <c r="L778" s="207"/>
      <c r="M778" s="207"/>
      <c r="N778" s="207"/>
      <c r="O778" s="199"/>
      <c r="P778" s="208"/>
      <c r="Q778" s="209" t="e">
        <f>IF(OR(C778="",C778=R$4,C778=S$4),NA(),MATCH($B778&amp;$C778,K!$E:$E,0))</f>
        <v>#N/A</v>
      </c>
    </row>
    <row r="779" spans="1:17" ht="20.25">
      <c r="A779" s="193"/>
      <c r="B779" s="213"/>
      <c r="C779" s="213"/>
      <c r="D779" s="213" t="str">
        <f ca="1">IF(ISERROR($Q779),"",OFFSET(K!$D$1,$Q779-1,0))</f>
        <v/>
      </c>
      <c r="E779" s="213" t="str">
        <f ca="1">IF(ISERROR($Q779),"",OFFSET(K!$C$1,$Q779-1,0))</f>
        <v/>
      </c>
      <c r="F779" s="213" t="str">
        <f t="shared" ca="1" si="12"/>
        <v/>
      </c>
      <c r="G779" s="198"/>
      <c r="H779" s="207"/>
      <c r="I779" s="207"/>
      <c r="J779" s="207"/>
      <c r="K779" s="207"/>
      <c r="L779" s="207"/>
      <c r="M779" s="207"/>
      <c r="N779" s="207"/>
      <c r="O779" s="199"/>
      <c r="P779" s="208"/>
      <c r="Q779" s="209" t="e">
        <f>IF(OR(C779="",C779=R$4,C779=S$4),NA(),MATCH($B779&amp;$C779,K!$E:$E,0))</f>
        <v>#N/A</v>
      </c>
    </row>
    <row r="780" spans="1:17" ht="20.25">
      <c r="A780" s="193"/>
      <c r="B780" s="213"/>
      <c r="C780" s="213"/>
      <c r="D780" s="213" t="str">
        <f ca="1">IF(ISERROR($Q780),"",OFFSET(K!$D$1,$Q780-1,0))</f>
        <v/>
      </c>
      <c r="E780" s="213" t="str">
        <f ca="1">IF(ISERROR($Q780),"",OFFSET(K!$C$1,$Q780-1,0))</f>
        <v/>
      </c>
      <c r="F780" s="213" t="str">
        <f t="shared" ca="1" si="12"/>
        <v/>
      </c>
      <c r="G780" s="198"/>
      <c r="H780" s="207"/>
      <c r="I780" s="207"/>
      <c r="J780" s="207"/>
      <c r="K780" s="207"/>
      <c r="L780" s="207"/>
      <c r="M780" s="207"/>
      <c r="N780" s="207"/>
      <c r="O780" s="199"/>
      <c r="P780" s="208"/>
      <c r="Q780" s="209" t="e">
        <f>IF(OR(C780="",C780=R$4,C780=S$4),NA(),MATCH($B780&amp;$C780,K!$E:$E,0))</f>
        <v>#N/A</v>
      </c>
    </row>
    <row r="781" spans="1:17" ht="20.25">
      <c r="A781" s="193"/>
      <c r="B781" s="213"/>
      <c r="C781" s="213"/>
      <c r="D781" s="213" t="str">
        <f ca="1">IF(ISERROR($Q781),"",OFFSET(K!$D$1,$Q781-1,0))</f>
        <v/>
      </c>
      <c r="E781" s="213" t="str">
        <f ca="1">IF(ISERROR($Q781),"",OFFSET(K!$C$1,$Q781-1,0))</f>
        <v/>
      </c>
      <c r="F781" s="213" t="str">
        <f t="shared" ca="1" si="12"/>
        <v/>
      </c>
      <c r="G781" s="198"/>
      <c r="H781" s="207"/>
      <c r="I781" s="207"/>
      <c r="J781" s="207"/>
      <c r="K781" s="207"/>
      <c r="L781" s="207"/>
      <c r="M781" s="207"/>
      <c r="N781" s="207"/>
      <c r="O781" s="199"/>
      <c r="P781" s="208"/>
      <c r="Q781" s="209" t="e">
        <f>IF(OR(C781="",C781=R$4,C781=S$4),NA(),MATCH($B781&amp;$C781,K!$E:$E,0))</f>
        <v>#N/A</v>
      </c>
    </row>
    <row r="782" spans="1:17" ht="20.25">
      <c r="A782" s="193"/>
      <c r="B782" s="213"/>
      <c r="C782" s="213"/>
      <c r="D782" s="213" t="str">
        <f ca="1">IF(ISERROR($Q782),"",OFFSET(K!$D$1,$Q782-1,0))</f>
        <v/>
      </c>
      <c r="E782" s="213" t="str">
        <f ca="1">IF(ISERROR($Q782),"",OFFSET(K!$C$1,$Q782-1,0))</f>
        <v/>
      </c>
      <c r="F782" s="213" t="str">
        <f t="shared" ca="1" si="12"/>
        <v/>
      </c>
      <c r="G782" s="198"/>
      <c r="H782" s="207"/>
      <c r="I782" s="207"/>
      <c r="J782" s="207"/>
      <c r="K782" s="207"/>
      <c r="L782" s="207"/>
      <c r="M782" s="207"/>
      <c r="N782" s="207"/>
      <c r="O782" s="199"/>
      <c r="P782" s="208"/>
      <c r="Q782" s="209" t="e">
        <f>IF(OR(C782="",C782=R$4,C782=S$4),NA(),MATCH($B782&amp;$C782,K!$E:$E,0))</f>
        <v>#N/A</v>
      </c>
    </row>
    <row r="783" spans="1:17" ht="20.25">
      <c r="A783" s="193"/>
      <c r="B783" s="213"/>
      <c r="C783" s="213"/>
      <c r="D783" s="213" t="str">
        <f ca="1">IF(ISERROR($Q783),"",OFFSET(K!$D$1,$Q783-1,0))</f>
        <v/>
      </c>
      <c r="E783" s="213" t="str">
        <f ca="1">IF(ISERROR($Q783),"",OFFSET(K!$C$1,$Q783-1,0))</f>
        <v/>
      </c>
      <c r="F783" s="213" t="str">
        <f t="shared" ca="1" si="12"/>
        <v/>
      </c>
      <c r="G783" s="198"/>
      <c r="H783" s="207"/>
      <c r="I783" s="207"/>
      <c r="J783" s="207"/>
      <c r="K783" s="207"/>
      <c r="L783" s="207"/>
      <c r="M783" s="207"/>
      <c r="N783" s="207"/>
      <c r="O783" s="199"/>
      <c r="P783" s="208"/>
      <c r="Q783" s="209" t="e">
        <f>IF(OR(C783="",C783=R$4,C783=S$4),NA(),MATCH($B783&amp;$C783,K!$E:$E,0))</f>
        <v>#N/A</v>
      </c>
    </row>
    <row r="784" spans="1:17" ht="20.25">
      <c r="A784" s="193"/>
      <c r="B784" s="213"/>
      <c r="C784" s="213"/>
      <c r="D784" s="213" t="str">
        <f ca="1">IF(ISERROR($Q784),"",OFFSET(K!$D$1,$Q784-1,0))</f>
        <v/>
      </c>
      <c r="E784" s="213" t="str">
        <f ca="1">IF(ISERROR($Q784),"",OFFSET(K!$C$1,$Q784-1,0))</f>
        <v/>
      </c>
      <c r="F784" s="213" t="str">
        <f t="shared" ca="1" si="12"/>
        <v/>
      </c>
      <c r="G784" s="198"/>
      <c r="H784" s="207"/>
      <c r="I784" s="207"/>
      <c r="J784" s="207"/>
      <c r="K784" s="207"/>
      <c r="L784" s="207"/>
      <c r="M784" s="207"/>
      <c r="N784" s="207"/>
      <c r="O784" s="199"/>
      <c r="P784" s="208"/>
      <c r="Q784" s="209" t="e">
        <f>IF(OR(C784="",C784=R$4,C784=S$4),NA(),MATCH($B784&amp;$C784,K!$E:$E,0))</f>
        <v>#N/A</v>
      </c>
    </row>
    <row r="785" spans="1:17" ht="20.25">
      <c r="A785" s="193"/>
      <c r="B785" s="213"/>
      <c r="C785" s="213"/>
      <c r="D785" s="213" t="str">
        <f ca="1">IF(ISERROR($Q785),"",OFFSET(K!$D$1,$Q785-1,0))</f>
        <v/>
      </c>
      <c r="E785" s="213" t="str">
        <f ca="1">IF(ISERROR($Q785),"",OFFSET(K!$C$1,$Q785-1,0))</f>
        <v/>
      </c>
      <c r="F785" s="213" t="str">
        <f t="shared" ca="1" si="12"/>
        <v/>
      </c>
      <c r="G785" s="198"/>
      <c r="H785" s="207"/>
      <c r="I785" s="207"/>
      <c r="J785" s="207"/>
      <c r="K785" s="207"/>
      <c r="L785" s="207"/>
      <c r="M785" s="207"/>
      <c r="N785" s="207"/>
      <c r="O785" s="199"/>
      <c r="P785" s="208"/>
      <c r="Q785" s="209" t="e">
        <f>IF(OR(C785="",C785=R$4,C785=S$4),NA(),MATCH($B785&amp;$C785,K!$E:$E,0))</f>
        <v>#N/A</v>
      </c>
    </row>
    <row r="786" spans="1:17" ht="20.25">
      <c r="A786" s="193"/>
      <c r="B786" s="213"/>
      <c r="C786" s="213"/>
      <c r="D786" s="213" t="str">
        <f ca="1">IF(ISERROR($Q786),"",OFFSET(K!$D$1,$Q786-1,0))</f>
        <v/>
      </c>
      <c r="E786" s="213" t="str">
        <f ca="1">IF(ISERROR($Q786),"",OFFSET(K!$C$1,$Q786-1,0))</f>
        <v/>
      </c>
      <c r="F786" s="213" t="str">
        <f t="shared" ca="1" si="12"/>
        <v/>
      </c>
      <c r="G786" s="198"/>
      <c r="H786" s="207"/>
      <c r="I786" s="207"/>
      <c r="J786" s="207"/>
      <c r="K786" s="207"/>
      <c r="L786" s="207"/>
      <c r="M786" s="207"/>
      <c r="N786" s="207"/>
      <c r="O786" s="199"/>
      <c r="P786" s="208"/>
      <c r="Q786" s="209" t="e">
        <f>IF(OR(C786="",C786=R$4,C786=S$4),NA(),MATCH($B786&amp;$C786,K!$E:$E,0))</f>
        <v>#N/A</v>
      </c>
    </row>
    <row r="787" spans="1:17" ht="20.25">
      <c r="A787" s="193"/>
      <c r="B787" s="213"/>
      <c r="C787" s="213"/>
      <c r="D787" s="213" t="str">
        <f ca="1">IF(ISERROR($Q787),"",OFFSET(K!$D$1,$Q787-1,0))</f>
        <v/>
      </c>
      <c r="E787" s="213" t="str">
        <f ca="1">IF(ISERROR($Q787),"",OFFSET(K!$C$1,$Q787-1,0))</f>
        <v/>
      </c>
      <c r="F787" s="213" t="str">
        <f t="shared" ca="1" si="12"/>
        <v/>
      </c>
      <c r="G787" s="198"/>
      <c r="H787" s="207"/>
      <c r="I787" s="207"/>
      <c r="J787" s="207"/>
      <c r="K787" s="207"/>
      <c r="L787" s="207"/>
      <c r="M787" s="207"/>
      <c r="N787" s="207"/>
      <c r="O787" s="199"/>
      <c r="P787" s="208"/>
      <c r="Q787" s="209" t="e">
        <f>IF(OR(C787="",C787=R$4,C787=S$4),NA(),MATCH($B787&amp;$C787,K!$E:$E,0))</f>
        <v>#N/A</v>
      </c>
    </row>
    <row r="788" spans="1:17" ht="20.25">
      <c r="A788" s="193"/>
      <c r="B788" s="213"/>
      <c r="C788" s="213"/>
      <c r="D788" s="213" t="str">
        <f ca="1">IF(ISERROR($Q788),"",OFFSET(K!$D$1,$Q788-1,0))</f>
        <v/>
      </c>
      <c r="E788" s="213" t="str">
        <f ca="1">IF(ISERROR($Q788),"",OFFSET(K!$C$1,$Q788-1,0))</f>
        <v/>
      </c>
      <c r="F788" s="213" t="str">
        <f t="shared" ca="1" si="12"/>
        <v/>
      </c>
      <c r="G788" s="198"/>
      <c r="H788" s="207"/>
      <c r="I788" s="207"/>
      <c r="J788" s="207"/>
      <c r="K788" s="207"/>
      <c r="L788" s="207"/>
      <c r="M788" s="207"/>
      <c r="N788" s="207"/>
      <c r="O788" s="199"/>
      <c r="P788" s="208"/>
      <c r="Q788" s="209" t="e">
        <f>IF(OR(C788="",C788=R$4,C788=S$4),NA(),MATCH($B788&amp;$C788,K!$E:$E,0))</f>
        <v>#N/A</v>
      </c>
    </row>
    <row r="789" spans="1:17" ht="20.25">
      <c r="A789" s="193"/>
      <c r="B789" s="213"/>
      <c r="C789" s="213"/>
      <c r="D789" s="213" t="str">
        <f ca="1">IF(ISERROR($Q789),"",OFFSET(K!$D$1,$Q789-1,0))</f>
        <v/>
      </c>
      <c r="E789" s="213" t="str">
        <f ca="1">IF(ISERROR($Q789),"",OFFSET(K!$C$1,$Q789-1,0))</f>
        <v/>
      </c>
      <c r="F789" s="213" t="str">
        <f t="shared" ca="1" si="12"/>
        <v/>
      </c>
      <c r="G789" s="198"/>
      <c r="H789" s="207"/>
      <c r="I789" s="207"/>
      <c r="J789" s="207"/>
      <c r="K789" s="207"/>
      <c r="L789" s="207"/>
      <c r="M789" s="207"/>
      <c r="N789" s="207"/>
      <c r="O789" s="199"/>
      <c r="P789" s="208"/>
      <c r="Q789" s="209" t="e">
        <f>IF(OR(C789="",C789=R$4,C789=S$4),NA(),MATCH($B789&amp;$C789,K!$E:$E,0))</f>
        <v>#N/A</v>
      </c>
    </row>
    <row r="790" spans="1:17" ht="20.25">
      <c r="A790" s="193"/>
      <c r="B790" s="213"/>
      <c r="C790" s="213"/>
      <c r="D790" s="213" t="str">
        <f ca="1">IF(ISERROR($Q790),"",OFFSET(K!$D$1,$Q790-1,0))</f>
        <v/>
      </c>
      <c r="E790" s="213" t="str">
        <f ca="1">IF(ISERROR($Q790),"",OFFSET(K!$C$1,$Q790-1,0))</f>
        <v/>
      </c>
      <c r="F790" s="213" t="str">
        <f t="shared" ca="1" si="12"/>
        <v/>
      </c>
      <c r="G790" s="198"/>
      <c r="H790" s="207"/>
      <c r="I790" s="207"/>
      <c r="J790" s="207"/>
      <c r="K790" s="207"/>
      <c r="L790" s="207"/>
      <c r="M790" s="207"/>
      <c r="N790" s="207"/>
      <c r="O790" s="199"/>
      <c r="P790" s="208"/>
      <c r="Q790" s="209" t="e">
        <f>IF(OR(C790="",C790=R$4,C790=S$4),NA(),MATCH($B790&amp;$C790,K!$E:$E,0))</f>
        <v>#N/A</v>
      </c>
    </row>
    <row r="791" spans="1:17" ht="20.25">
      <c r="A791" s="193"/>
      <c r="B791" s="213"/>
      <c r="C791" s="213"/>
      <c r="D791" s="213" t="str">
        <f ca="1">IF(ISERROR($Q791),"",OFFSET(K!$D$1,$Q791-1,0))</f>
        <v/>
      </c>
      <c r="E791" s="213" t="str">
        <f ca="1">IF(ISERROR($Q791),"",OFFSET(K!$C$1,$Q791-1,0))</f>
        <v/>
      </c>
      <c r="F791" s="213" t="str">
        <f t="shared" ca="1" si="12"/>
        <v/>
      </c>
      <c r="G791" s="198"/>
      <c r="H791" s="207"/>
      <c r="I791" s="207"/>
      <c r="J791" s="207"/>
      <c r="K791" s="207"/>
      <c r="L791" s="207"/>
      <c r="M791" s="207"/>
      <c r="N791" s="207"/>
      <c r="O791" s="199"/>
      <c r="P791" s="208"/>
      <c r="Q791" s="209" t="e">
        <f>IF(OR(C791="",C791=R$4,C791=S$4),NA(),MATCH($B791&amp;$C791,K!$E:$E,0))</f>
        <v>#N/A</v>
      </c>
    </row>
    <row r="792" spans="1:17" ht="20.25">
      <c r="A792" s="193"/>
      <c r="B792" s="213"/>
      <c r="C792" s="213"/>
      <c r="D792" s="213" t="str">
        <f ca="1">IF(ISERROR($Q792),"",OFFSET(K!$D$1,$Q792-1,0))</f>
        <v/>
      </c>
      <c r="E792" s="213" t="str">
        <f ca="1">IF(ISERROR($Q792),"",OFFSET(K!$C$1,$Q792-1,0))</f>
        <v/>
      </c>
      <c r="F792" s="213" t="str">
        <f t="shared" ca="1" si="12"/>
        <v/>
      </c>
      <c r="G792" s="198"/>
      <c r="H792" s="207"/>
      <c r="I792" s="207"/>
      <c r="J792" s="207"/>
      <c r="K792" s="207"/>
      <c r="L792" s="207"/>
      <c r="M792" s="207"/>
      <c r="N792" s="207"/>
      <c r="O792" s="199"/>
      <c r="P792" s="208"/>
      <c r="Q792" s="209" t="e">
        <f>IF(OR(C792="",C792=R$4,C792=S$4),NA(),MATCH($B792&amp;$C792,K!$E:$E,0))</f>
        <v>#N/A</v>
      </c>
    </row>
    <row r="793" spans="1:17" ht="20.25">
      <c r="A793" s="193"/>
      <c r="B793" s="213"/>
      <c r="C793" s="213"/>
      <c r="D793" s="213" t="str">
        <f ca="1">IF(ISERROR($Q793),"",OFFSET(K!$D$1,$Q793-1,0))</f>
        <v/>
      </c>
      <c r="E793" s="213" t="str">
        <f ca="1">IF(ISERROR($Q793),"",OFFSET(K!$C$1,$Q793-1,0))</f>
        <v/>
      </c>
      <c r="F793" s="213" t="str">
        <f t="shared" ca="1" si="12"/>
        <v/>
      </c>
      <c r="G793" s="198"/>
      <c r="H793" s="207"/>
      <c r="I793" s="207"/>
      <c r="J793" s="207"/>
      <c r="K793" s="207"/>
      <c r="L793" s="207"/>
      <c r="M793" s="207"/>
      <c r="N793" s="207"/>
      <c r="O793" s="199"/>
      <c r="P793" s="208"/>
      <c r="Q793" s="209" t="e">
        <f>IF(OR(C793="",C793=R$4,C793=S$4),NA(),MATCH($B793&amp;$C793,K!$E:$E,0))</f>
        <v>#N/A</v>
      </c>
    </row>
    <row r="794" spans="1:17" ht="20.25">
      <c r="A794" s="193"/>
      <c r="B794" s="213"/>
      <c r="C794" s="213"/>
      <c r="D794" s="213" t="str">
        <f ca="1">IF(ISERROR($Q794),"",OFFSET(K!$D$1,$Q794-1,0))</f>
        <v/>
      </c>
      <c r="E794" s="213" t="str">
        <f ca="1">IF(ISERROR($Q794),"",OFFSET(K!$C$1,$Q794-1,0))</f>
        <v/>
      </c>
      <c r="F794" s="213" t="str">
        <f t="shared" ca="1" si="12"/>
        <v/>
      </c>
      <c r="G794" s="198"/>
      <c r="H794" s="207"/>
      <c r="I794" s="207"/>
      <c r="J794" s="207"/>
      <c r="K794" s="207"/>
      <c r="L794" s="207"/>
      <c r="M794" s="207"/>
      <c r="N794" s="207"/>
      <c r="O794" s="199"/>
      <c r="P794" s="208"/>
      <c r="Q794" s="209" t="e">
        <f>IF(OR(C794="",C794=R$4,C794=S$4),NA(),MATCH($B794&amp;$C794,K!$E:$E,0))</f>
        <v>#N/A</v>
      </c>
    </row>
    <row r="795" spans="1:17" ht="20.25">
      <c r="A795" s="193"/>
      <c r="B795" s="213"/>
      <c r="C795" s="213"/>
      <c r="D795" s="213" t="str">
        <f ca="1">IF(ISERROR($Q795),"",OFFSET(K!$D$1,$Q795-1,0))</f>
        <v/>
      </c>
      <c r="E795" s="213" t="str">
        <f ca="1">IF(ISERROR($Q795),"",OFFSET(K!$C$1,$Q795-1,0))</f>
        <v/>
      </c>
      <c r="F795" s="213" t="str">
        <f t="shared" ca="1" si="12"/>
        <v/>
      </c>
      <c r="G795" s="198"/>
      <c r="H795" s="207"/>
      <c r="I795" s="207"/>
      <c r="J795" s="207"/>
      <c r="K795" s="207"/>
      <c r="L795" s="207"/>
      <c r="M795" s="207"/>
      <c r="N795" s="207"/>
      <c r="O795" s="199"/>
      <c r="P795" s="208"/>
      <c r="Q795" s="209" t="e">
        <f>IF(OR(C795="",C795=R$4,C795=S$4),NA(),MATCH($B795&amp;$C795,K!$E:$E,0))</f>
        <v>#N/A</v>
      </c>
    </row>
    <row r="796" spans="1:17" ht="20.25">
      <c r="A796" s="193"/>
      <c r="B796" s="213"/>
      <c r="C796" s="213"/>
      <c r="D796" s="213" t="str">
        <f ca="1">IF(ISERROR($Q796),"",OFFSET(K!$D$1,$Q796-1,0))</f>
        <v/>
      </c>
      <c r="E796" s="213" t="str">
        <f ca="1">IF(ISERROR($Q796),"",OFFSET(K!$C$1,$Q796-1,0))</f>
        <v/>
      </c>
      <c r="F796" s="213" t="str">
        <f t="shared" ca="1" si="12"/>
        <v/>
      </c>
      <c r="G796" s="198"/>
      <c r="H796" s="207"/>
      <c r="I796" s="207"/>
      <c r="J796" s="207"/>
      <c r="K796" s="207"/>
      <c r="L796" s="207"/>
      <c r="M796" s="207"/>
      <c r="N796" s="207"/>
      <c r="O796" s="199"/>
      <c r="P796" s="208"/>
      <c r="Q796" s="209" t="e">
        <f>IF(OR(C796="",C796=R$4,C796=S$4),NA(),MATCH($B796&amp;$C796,K!$E:$E,0))</f>
        <v>#N/A</v>
      </c>
    </row>
    <row r="797" spans="1:17" ht="20.25">
      <c r="A797" s="193"/>
      <c r="B797" s="213"/>
      <c r="C797" s="213"/>
      <c r="D797" s="213" t="str">
        <f ca="1">IF(ISERROR($Q797),"",OFFSET(K!$D$1,$Q797-1,0))</f>
        <v/>
      </c>
      <c r="E797" s="213" t="str">
        <f ca="1">IF(ISERROR($Q797),"",OFFSET(K!$C$1,$Q797-1,0))</f>
        <v/>
      </c>
      <c r="F797" s="213" t="str">
        <f t="shared" ca="1" si="12"/>
        <v/>
      </c>
      <c r="G797" s="198"/>
      <c r="H797" s="207"/>
      <c r="I797" s="207"/>
      <c r="J797" s="207"/>
      <c r="K797" s="207"/>
      <c r="L797" s="207"/>
      <c r="M797" s="207"/>
      <c r="N797" s="207"/>
      <c r="O797" s="199"/>
      <c r="P797" s="208"/>
      <c r="Q797" s="209" t="e">
        <f>IF(OR(C797="",C797=R$4,C797=S$4),NA(),MATCH($B797&amp;$C797,K!$E:$E,0))</f>
        <v>#N/A</v>
      </c>
    </row>
    <row r="798" spans="1:17" ht="20.25">
      <c r="A798" s="193"/>
      <c r="B798" s="213"/>
      <c r="C798" s="213"/>
      <c r="D798" s="213" t="str">
        <f ca="1">IF(ISERROR($Q798),"",OFFSET(K!$D$1,$Q798-1,0))</f>
        <v/>
      </c>
      <c r="E798" s="213" t="str">
        <f ca="1">IF(ISERROR($Q798),"",OFFSET(K!$C$1,$Q798-1,0))</f>
        <v/>
      </c>
      <c r="F798" s="213" t="str">
        <f t="shared" ca="1" si="12"/>
        <v/>
      </c>
      <c r="G798" s="198"/>
      <c r="H798" s="207"/>
      <c r="I798" s="207"/>
      <c r="J798" s="207"/>
      <c r="K798" s="207"/>
      <c r="L798" s="207"/>
      <c r="M798" s="207"/>
      <c r="N798" s="207"/>
      <c r="O798" s="199"/>
      <c r="P798" s="208"/>
      <c r="Q798" s="209" t="e">
        <f>IF(OR(C798="",C798=R$4,C798=S$4),NA(),MATCH($B798&amp;$C798,K!$E:$E,0))</f>
        <v>#N/A</v>
      </c>
    </row>
    <row r="799" spans="1:17" ht="20.25">
      <c r="A799" s="193"/>
      <c r="B799" s="213"/>
      <c r="C799" s="213"/>
      <c r="D799" s="213" t="str">
        <f ca="1">IF(ISERROR($Q799),"",OFFSET(K!$D$1,$Q799-1,0))</f>
        <v/>
      </c>
      <c r="E799" s="213" t="str">
        <f ca="1">IF(ISERROR($Q799),"",OFFSET(K!$C$1,$Q799-1,0))</f>
        <v/>
      </c>
      <c r="F799" s="213" t="str">
        <f t="shared" ca="1" si="12"/>
        <v/>
      </c>
      <c r="G799" s="198"/>
      <c r="H799" s="207"/>
      <c r="I799" s="207"/>
      <c r="J799" s="207"/>
      <c r="K799" s="207"/>
      <c r="L799" s="207"/>
      <c r="M799" s="207"/>
      <c r="N799" s="207"/>
      <c r="O799" s="199"/>
      <c r="P799" s="208"/>
      <c r="Q799" s="209" t="e">
        <f>IF(OR(C799="",C799=R$4,C799=S$4),NA(),MATCH($B799&amp;$C799,K!$E:$E,0))</f>
        <v>#N/A</v>
      </c>
    </row>
    <row r="800" spans="1:17" ht="20.25">
      <c r="A800" s="193"/>
      <c r="B800" s="213"/>
      <c r="C800" s="213"/>
      <c r="D800" s="213" t="str">
        <f ca="1">IF(ISERROR($Q800),"",OFFSET(K!$D$1,$Q800-1,0))</f>
        <v/>
      </c>
      <c r="E800" s="213" t="str">
        <f ca="1">IF(ISERROR($Q800),"",OFFSET(K!$C$1,$Q800-1,0))</f>
        <v/>
      </c>
      <c r="F800" s="213" t="str">
        <f t="shared" ca="1" si="12"/>
        <v/>
      </c>
      <c r="G800" s="198"/>
      <c r="H800" s="207"/>
      <c r="I800" s="207"/>
      <c r="J800" s="207"/>
      <c r="K800" s="207"/>
      <c r="L800" s="207"/>
      <c r="M800" s="207"/>
      <c r="N800" s="207"/>
      <c r="O800" s="199"/>
      <c r="P800" s="208"/>
      <c r="Q800" s="209" t="e">
        <f>IF(OR(C800="",C800=R$4,C800=S$4),NA(),MATCH($B800&amp;$C800,K!$E:$E,0))</f>
        <v>#N/A</v>
      </c>
    </row>
    <row r="801" spans="1:17" ht="20.25">
      <c r="A801" s="193"/>
      <c r="B801" s="213"/>
      <c r="C801" s="213"/>
      <c r="D801" s="213" t="str">
        <f ca="1">IF(ISERROR($Q801),"",OFFSET(K!$D$1,$Q801-1,0))</f>
        <v/>
      </c>
      <c r="E801" s="213" t="str">
        <f ca="1">IF(ISERROR($Q801),"",OFFSET(K!$C$1,$Q801-1,0))</f>
        <v/>
      </c>
      <c r="F801" s="213" t="str">
        <f t="shared" ca="1" si="12"/>
        <v/>
      </c>
      <c r="G801" s="198"/>
      <c r="H801" s="207"/>
      <c r="I801" s="207"/>
      <c r="J801" s="207"/>
      <c r="K801" s="207"/>
      <c r="L801" s="207"/>
      <c r="M801" s="207"/>
      <c r="N801" s="207"/>
      <c r="O801" s="199"/>
      <c r="P801" s="208"/>
      <c r="Q801" s="209" t="e">
        <f>IF(OR(C801="",C801=R$4,C801=S$4),NA(),MATCH($B801&amp;$C801,K!$E:$E,0))</f>
        <v>#N/A</v>
      </c>
    </row>
    <row r="802" spans="1:17" ht="20.25">
      <c r="A802" s="193"/>
      <c r="B802" s="213"/>
      <c r="C802" s="213"/>
      <c r="D802" s="213" t="str">
        <f ca="1">IF(ISERROR($Q802),"",OFFSET(K!$D$1,$Q802-1,0))</f>
        <v/>
      </c>
      <c r="E802" s="213" t="str">
        <f ca="1">IF(ISERROR($Q802),"",OFFSET(K!$C$1,$Q802-1,0))</f>
        <v/>
      </c>
      <c r="F802" s="213" t="str">
        <f t="shared" ca="1" si="12"/>
        <v/>
      </c>
      <c r="G802" s="198"/>
      <c r="H802" s="207"/>
      <c r="I802" s="207"/>
      <c r="J802" s="207"/>
      <c r="K802" s="207"/>
      <c r="L802" s="207"/>
      <c r="M802" s="207"/>
      <c r="N802" s="207"/>
      <c r="O802" s="199"/>
      <c r="P802" s="208"/>
      <c r="Q802" s="209" t="e">
        <f>IF(OR(C802="",C802=R$4,C802=S$4),NA(),MATCH($B802&amp;$C802,K!$E:$E,0))</f>
        <v>#N/A</v>
      </c>
    </row>
    <row r="803" spans="1:17" ht="20.25">
      <c r="A803" s="193"/>
      <c r="B803" s="213"/>
      <c r="C803" s="213"/>
      <c r="D803" s="213" t="str">
        <f ca="1">IF(ISERROR($Q803),"",OFFSET(K!$D$1,$Q803-1,0))</f>
        <v/>
      </c>
      <c r="E803" s="213" t="str">
        <f ca="1">IF(ISERROR($Q803),"",OFFSET(K!$C$1,$Q803-1,0))</f>
        <v/>
      </c>
      <c r="F803" s="213" t="str">
        <f t="shared" ca="1" si="12"/>
        <v/>
      </c>
      <c r="G803" s="198"/>
      <c r="H803" s="207"/>
      <c r="I803" s="207"/>
      <c r="J803" s="207"/>
      <c r="K803" s="207"/>
      <c r="L803" s="207"/>
      <c r="M803" s="207"/>
      <c r="N803" s="207"/>
      <c r="O803" s="199"/>
      <c r="P803" s="208"/>
      <c r="Q803" s="209" t="e">
        <f>IF(OR(C803="",C803=R$4,C803=S$4),NA(),MATCH($B803&amp;$C803,K!$E:$E,0))</f>
        <v>#N/A</v>
      </c>
    </row>
    <row r="804" spans="1:17" ht="20.25">
      <c r="A804" s="193"/>
      <c r="B804" s="213"/>
      <c r="C804" s="213"/>
      <c r="D804" s="213" t="str">
        <f ca="1">IF(ISERROR($Q804),"",OFFSET(K!$D$1,$Q804-1,0))</f>
        <v/>
      </c>
      <c r="E804" s="213" t="str">
        <f ca="1">IF(ISERROR($Q804),"",OFFSET(K!$C$1,$Q804-1,0))</f>
        <v/>
      </c>
      <c r="F804" s="213" t="str">
        <f t="shared" ca="1" si="12"/>
        <v/>
      </c>
      <c r="G804" s="198"/>
      <c r="H804" s="207"/>
      <c r="I804" s="207"/>
      <c r="J804" s="207"/>
      <c r="K804" s="207"/>
      <c r="L804" s="207"/>
      <c r="M804" s="207"/>
      <c r="N804" s="207"/>
      <c r="O804" s="199"/>
      <c r="P804" s="208"/>
      <c r="Q804" s="209" t="e">
        <f>IF(OR(C804="",C804=R$4,C804=S$4),NA(),MATCH($B804&amp;$C804,K!$E:$E,0))</f>
        <v>#N/A</v>
      </c>
    </row>
    <row r="805" spans="1:17" ht="20.25">
      <c r="A805" s="193"/>
      <c r="B805" s="213"/>
      <c r="C805" s="213"/>
      <c r="D805" s="213" t="str">
        <f ca="1">IF(ISERROR($Q805),"",OFFSET(K!$D$1,$Q805-1,0))</f>
        <v/>
      </c>
      <c r="E805" s="213" t="str">
        <f ca="1">IF(ISERROR($Q805),"",OFFSET(K!$C$1,$Q805-1,0))</f>
        <v/>
      </c>
      <c r="F805" s="213" t="str">
        <f t="shared" ca="1" si="12"/>
        <v/>
      </c>
      <c r="G805" s="198"/>
      <c r="H805" s="207"/>
      <c r="I805" s="207"/>
      <c r="J805" s="207"/>
      <c r="K805" s="207"/>
      <c r="L805" s="207"/>
      <c r="M805" s="207"/>
      <c r="N805" s="207"/>
      <c r="O805" s="199"/>
      <c r="P805" s="208"/>
      <c r="Q805" s="209" t="e">
        <f>IF(OR(C805="",C805=R$4,C805=S$4),NA(),MATCH($B805&amp;$C805,K!$E:$E,0))</f>
        <v>#N/A</v>
      </c>
    </row>
    <row r="806" spans="1:17" ht="20.25">
      <c r="A806" s="193"/>
      <c r="B806" s="213"/>
      <c r="C806" s="213"/>
      <c r="D806" s="213" t="str">
        <f ca="1">IF(ISERROR($Q806),"",OFFSET(K!$D$1,$Q806-1,0))</f>
        <v/>
      </c>
      <c r="E806" s="213" t="str">
        <f ca="1">IF(ISERROR($Q806),"",OFFSET(K!$C$1,$Q806-1,0))</f>
        <v/>
      </c>
      <c r="F806" s="213" t="str">
        <f t="shared" ca="1" si="12"/>
        <v/>
      </c>
      <c r="G806" s="198"/>
      <c r="H806" s="207"/>
      <c r="I806" s="207"/>
      <c r="J806" s="207"/>
      <c r="K806" s="207"/>
      <c r="L806" s="207"/>
      <c r="M806" s="207"/>
      <c r="N806" s="207"/>
      <c r="O806" s="199"/>
      <c r="P806" s="208"/>
      <c r="Q806" s="209" t="e">
        <f>IF(OR(C806="",C806=R$4,C806=S$4),NA(),MATCH($B806&amp;$C806,K!$E:$E,0))</f>
        <v>#N/A</v>
      </c>
    </row>
    <row r="807" spans="1:17" ht="20.25">
      <c r="A807" s="193"/>
      <c r="B807" s="213"/>
      <c r="C807" s="213"/>
      <c r="D807" s="213" t="str">
        <f ca="1">IF(ISERROR($Q807),"",OFFSET(K!$D$1,$Q807-1,0))</f>
        <v/>
      </c>
      <c r="E807" s="213" t="str">
        <f ca="1">IF(ISERROR($Q807),"",OFFSET(K!$C$1,$Q807-1,0))</f>
        <v/>
      </c>
      <c r="F807" s="213" t="str">
        <f t="shared" ca="1" si="12"/>
        <v/>
      </c>
      <c r="G807" s="198"/>
      <c r="H807" s="207"/>
      <c r="I807" s="207"/>
      <c r="J807" s="207"/>
      <c r="K807" s="207"/>
      <c r="L807" s="207"/>
      <c r="M807" s="207"/>
      <c r="N807" s="207"/>
      <c r="O807" s="199"/>
      <c r="P807" s="208"/>
      <c r="Q807" s="209" t="e">
        <f>IF(OR(C807="",C807=R$4,C807=S$4),NA(),MATCH($B807&amp;$C807,K!$E:$E,0))</f>
        <v>#N/A</v>
      </c>
    </row>
    <row r="808" spans="1:17" ht="20.25">
      <c r="A808" s="193"/>
      <c r="B808" s="213"/>
      <c r="C808" s="213"/>
      <c r="D808" s="213" t="str">
        <f ca="1">IF(ISERROR($Q808),"",OFFSET(K!$D$1,$Q808-1,0))</f>
        <v/>
      </c>
      <c r="E808" s="213" t="str">
        <f ca="1">IF(ISERROR($Q808),"",OFFSET(K!$C$1,$Q808-1,0))</f>
        <v/>
      </c>
      <c r="F808" s="213" t="str">
        <f t="shared" ca="1" si="12"/>
        <v/>
      </c>
      <c r="G808" s="198"/>
      <c r="H808" s="207"/>
      <c r="I808" s="207"/>
      <c r="J808" s="207"/>
      <c r="K808" s="207"/>
      <c r="L808" s="207"/>
      <c r="M808" s="207"/>
      <c r="N808" s="207"/>
      <c r="O808" s="199"/>
      <c r="P808" s="208"/>
      <c r="Q808" s="209" t="e">
        <f>IF(OR(C808="",C808=R$4,C808=S$4),NA(),MATCH($B808&amp;$C808,K!$E:$E,0))</f>
        <v>#N/A</v>
      </c>
    </row>
    <row r="809" spans="1:17" ht="20.25">
      <c r="A809" s="193"/>
      <c r="B809" s="213"/>
      <c r="C809" s="213"/>
      <c r="D809" s="213" t="str">
        <f ca="1">IF(ISERROR($Q809),"",OFFSET(K!$D$1,$Q809-1,0))</f>
        <v/>
      </c>
      <c r="E809" s="213" t="str">
        <f ca="1">IF(ISERROR($Q809),"",OFFSET(K!$C$1,$Q809-1,0))</f>
        <v/>
      </c>
      <c r="F809" s="213" t="str">
        <f t="shared" ca="1" si="12"/>
        <v/>
      </c>
      <c r="G809" s="198"/>
      <c r="H809" s="207"/>
      <c r="I809" s="207"/>
      <c r="J809" s="207"/>
      <c r="K809" s="207"/>
      <c r="L809" s="207"/>
      <c r="M809" s="207"/>
      <c r="N809" s="207"/>
      <c r="O809" s="199"/>
      <c r="P809" s="208"/>
      <c r="Q809" s="209" t="e">
        <f>IF(OR(C809="",C809=R$4,C809=S$4),NA(),MATCH($B809&amp;$C809,K!$E:$E,0))</f>
        <v>#N/A</v>
      </c>
    </row>
    <row r="810" spans="1:17" ht="20.25">
      <c r="A810" s="193"/>
      <c r="B810" s="213"/>
      <c r="C810" s="213"/>
      <c r="D810" s="213" t="str">
        <f ca="1">IF(ISERROR($Q810),"",OFFSET(K!$D$1,$Q810-1,0))</f>
        <v/>
      </c>
      <c r="E810" s="213" t="str">
        <f ca="1">IF(ISERROR($Q810),"",OFFSET(K!$C$1,$Q810-1,0))</f>
        <v/>
      </c>
      <c r="F810" s="213" t="str">
        <f t="shared" ca="1" si="12"/>
        <v/>
      </c>
      <c r="G810" s="198"/>
      <c r="H810" s="207"/>
      <c r="I810" s="207"/>
      <c r="J810" s="207"/>
      <c r="K810" s="207"/>
      <c r="L810" s="207"/>
      <c r="M810" s="207"/>
      <c r="N810" s="207"/>
      <c r="O810" s="199"/>
      <c r="P810" s="208"/>
      <c r="Q810" s="209" t="e">
        <f>IF(OR(C810="",C810=R$4,C810=S$4),NA(),MATCH($B810&amp;$C810,K!$E:$E,0))</f>
        <v>#N/A</v>
      </c>
    </row>
    <row r="811" spans="1:17" ht="20.25">
      <c r="A811" s="193"/>
      <c r="B811" s="213"/>
      <c r="C811" s="213"/>
      <c r="D811" s="213" t="str">
        <f ca="1">IF(ISERROR($Q811),"",OFFSET(K!$D$1,$Q811-1,0))</f>
        <v/>
      </c>
      <c r="E811" s="213" t="str">
        <f ca="1">IF(ISERROR($Q811),"",OFFSET(K!$C$1,$Q811-1,0))</f>
        <v/>
      </c>
      <c r="F811" s="213" t="str">
        <f t="shared" ca="1" si="12"/>
        <v/>
      </c>
      <c r="G811" s="198"/>
      <c r="H811" s="207"/>
      <c r="I811" s="207"/>
      <c r="J811" s="207"/>
      <c r="K811" s="207"/>
      <c r="L811" s="207"/>
      <c r="M811" s="207"/>
      <c r="N811" s="207"/>
      <c r="O811" s="199"/>
      <c r="P811" s="208"/>
      <c r="Q811" s="209" t="e">
        <f>IF(OR(C811="",C811=R$4,C811=S$4),NA(),MATCH($B811&amp;$C811,K!$E:$E,0))</f>
        <v>#N/A</v>
      </c>
    </row>
    <row r="812" spans="1:17" ht="20.25">
      <c r="A812" s="193"/>
      <c r="B812" s="213"/>
      <c r="C812" s="213"/>
      <c r="D812" s="213" t="str">
        <f ca="1">IF(ISERROR($Q812),"",OFFSET(K!$D$1,$Q812-1,0))</f>
        <v/>
      </c>
      <c r="E812" s="213" t="str">
        <f ca="1">IF(ISERROR($Q812),"",OFFSET(K!$C$1,$Q812-1,0))</f>
        <v/>
      </c>
      <c r="F812" s="213" t="str">
        <f t="shared" ca="1" si="12"/>
        <v/>
      </c>
      <c r="G812" s="198"/>
      <c r="H812" s="207"/>
      <c r="I812" s="207"/>
      <c r="J812" s="207"/>
      <c r="K812" s="207"/>
      <c r="L812" s="207"/>
      <c r="M812" s="207"/>
      <c r="N812" s="207"/>
      <c r="O812" s="199"/>
      <c r="P812" s="208"/>
      <c r="Q812" s="209" t="e">
        <f>IF(OR(C812="",C812=R$4,C812=S$4),NA(),MATCH($B812&amp;$C812,K!$E:$E,0))</f>
        <v>#N/A</v>
      </c>
    </row>
    <row r="813" spans="1:17" ht="20.25">
      <c r="A813" s="193"/>
      <c r="B813" s="213"/>
      <c r="C813" s="213"/>
      <c r="D813" s="213" t="str">
        <f ca="1">IF(ISERROR($Q813),"",OFFSET(K!$D$1,$Q813-1,0))</f>
        <v/>
      </c>
      <c r="E813" s="213" t="str">
        <f ca="1">IF(ISERROR($Q813),"",OFFSET(K!$C$1,$Q813-1,0))</f>
        <v/>
      </c>
      <c r="F813" s="213" t="str">
        <f t="shared" ca="1" si="12"/>
        <v/>
      </c>
      <c r="G813" s="198"/>
      <c r="H813" s="207"/>
      <c r="I813" s="207"/>
      <c r="J813" s="207"/>
      <c r="K813" s="207"/>
      <c r="L813" s="207"/>
      <c r="M813" s="207"/>
      <c r="N813" s="207"/>
      <c r="O813" s="199"/>
      <c r="P813" s="208"/>
      <c r="Q813" s="209" t="e">
        <f>IF(OR(C813="",C813=R$4,C813=S$4),NA(),MATCH($B813&amp;$C813,K!$E:$E,0))</f>
        <v>#N/A</v>
      </c>
    </row>
    <row r="814" spans="1:17" ht="20.25">
      <c r="A814" s="193"/>
      <c r="B814" s="213"/>
      <c r="C814" s="213"/>
      <c r="D814" s="213" t="str">
        <f ca="1">IF(ISERROR($Q814),"",OFFSET(K!$D$1,$Q814-1,0))</f>
        <v/>
      </c>
      <c r="E814" s="213" t="str">
        <f ca="1">IF(ISERROR($Q814),"",OFFSET(K!$C$1,$Q814-1,0))</f>
        <v/>
      </c>
      <c r="F814" s="213" t="str">
        <f t="shared" ca="1" si="12"/>
        <v/>
      </c>
      <c r="G814" s="198"/>
      <c r="H814" s="207"/>
      <c r="I814" s="207"/>
      <c r="J814" s="207"/>
      <c r="K814" s="207"/>
      <c r="L814" s="207"/>
      <c r="M814" s="207"/>
      <c r="N814" s="207"/>
      <c r="O814" s="199"/>
      <c r="P814" s="208"/>
      <c r="Q814" s="209" t="e">
        <f>IF(OR(C814="",C814=R$4,C814=S$4),NA(),MATCH($B814&amp;$C814,K!$E:$E,0))</f>
        <v>#N/A</v>
      </c>
    </row>
    <row r="815" spans="1:17" ht="20.25">
      <c r="A815" s="193"/>
      <c r="B815" s="213"/>
      <c r="C815" s="213"/>
      <c r="D815" s="213" t="str">
        <f ca="1">IF(ISERROR($Q815),"",OFFSET(K!$D$1,$Q815-1,0))</f>
        <v/>
      </c>
      <c r="E815" s="213" t="str">
        <f ca="1">IF(ISERROR($Q815),"",OFFSET(K!$C$1,$Q815-1,0))</f>
        <v/>
      </c>
      <c r="F815" s="213" t="str">
        <f t="shared" ca="1" si="12"/>
        <v/>
      </c>
      <c r="G815" s="198"/>
      <c r="H815" s="207"/>
      <c r="I815" s="207"/>
      <c r="J815" s="207"/>
      <c r="K815" s="207"/>
      <c r="L815" s="207"/>
      <c r="M815" s="207"/>
      <c r="N815" s="207"/>
      <c r="O815" s="199"/>
      <c r="P815" s="208"/>
      <c r="Q815" s="209" t="e">
        <f>IF(OR(C815="",C815=R$4,C815=S$4),NA(),MATCH($B815&amp;$C815,K!$E:$E,0))</f>
        <v>#N/A</v>
      </c>
    </row>
    <row r="816" spans="1:17" ht="20.25">
      <c r="A816" s="193"/>
      <c r="B816" s="213"/>
      <c r="C816" s="213"/>
      <c r="D816" s="213" t="str">
        <f ca="1">IF(ISERROR($Q816),"",OFFSET(K!$D$1,$Q816-1,0))</f>
        <v/>
      </c>
      <c r="E816" s="213" t="str">
        <f ca="1">IF(ISERROR($Q816),"",OFFSET(K!$C$1,$Q816-1,0))</f>
        <v/>
      </c>
      <c r="F816" s="213" t="str">
        <f t="shared" ca="1" si="12"/>
        <v/>
      </c>
      <c r="G816" s="198"/>
      <c r="H816" s="207"/>
      <c r="I816" s="207"/>
      <c r="J816" s="207"/>
      <c r="K816" s="207"/>
      <c r="L816" s="207"/>
      <c r="M816" s="207"/>
      <c r="N816" s="207"/>
      <c r="O816" s="199"/>
      <c r="P816" s="208"/>
      <c r="Q816" s="209" t="e">
        <f>IF(OR(C816="",C816=R$4,C816=S$4),NA(),MATCH($B816&amp;$C816,K!$E:$E,0))</f>
        <v>#N/A</v>
      </c>
    </row>
    <row r="817" spans="1:17" ht="20.25">
      <c r="A817" s="193"/>
      <c r="B817" s="213"/>
      <c r="C817" s="213"/>
      <c r="D817" s="213" t="str">
        <f ca="1">IF(ISERROR($Q817),"",OFFSET(K!$D$1,$Q817-1,0))</f>
        <v/>
      </c>
      <c r="E817" s="213" t="str">
        <f ca="1">IF(ISERROR($Q817),"",OFFSET(K!$C$1,$Q817-1,0))</f>
        <v/>
      </c>
      <c r="F817" s="213" t="str">
        <f t="shared" ca="1" si="12"/>
        <v/>
      </c>
      <c r="G817" s="198"/>
      <c r="H817" s="207"/>
      <c r="I817" s="207"/>
      <c r="J817" s="207"/>
      <c r="K817" s="207"/>
      <c r="L817" s="207"/>
      <c r="M817" s="207"/>
      <c r="N817" s="207"/>
      <c r="O817" s="199"/>
      <c r="P817" s="208"/>
      <c r="Q817" s="209" t="e">
        <f>IF(OR(C817="",C817=R$4,C817=S$4),NA(),MATCH($B817&amp;$C817,K!$E:$E,0))</f>
        <v>#N/A</v>
      </c>
    </row>
    <row r="818" spans="1:17" ht="20.25">
      <c r="A818" s="193"/>
      <c r="B818" s="213"/>
      <c r="C818" s="213"/>
      <c r="D818" s="213" t="str">
        <f ca="1">IF(ISERROR($Q818),"",OFFSET(K!$D$1,$Q818-1,0))</f>
        <v/>
      </c>
      <c r="E818" s="213" t="str">
        <f ca="1">IF(ISERROR($Q818),"",OFFSET(K!$C$1,$Q818-1,0))</f>
        <v/>
      </c>
      <c r="F818" s="213" t="str">
        <f t="shared" ca="1" si="12"/>
        <v/>
      </c>
      <c r="G818" s="198"/>
      <c r="H818" s="207"/>
      <c r="I818" s="207"/>
      <c r="J818" s="207"/>
      <c r="K818" s="207"/>
      <c r="L818" s="207"/>
      <c r="M818" s="207"/>
      <c r="N818" s="207"/>
      <c r="O818" s="199"/>
      <c r="P818" s="208"/>
      <c r="Q818" s="209" t="e">
        <f>IF(OR(C818="",C818=R$4,C818=S$4),NA(),MATCH($B818&amp;$C818,K!$E:$E,0))</f>
        <v>#N/A</v>
      </c>
    </row>
    <row r="819" spans="1:17" ht="20.25">
      <c r="A819" s="193"/>
      <c r="B819" s="213"/>
      <c r="C819" s="213"/>
      <c r="D819" s="213" t="str">
        <f ca="1">IF(ISERROR($Q819),"",OFFSET(K!$D$1,$Q819-1,0))</f>
        <v/>
      </c>
      <c r="E819" s="213" t="str">
        <f ca="1">IF(ISERROR($Q819),"",OFFSET(K!$C$1,$Q819-1,0))</f>
        <v/>
      </c>
      <c r="F819" s="213" t="str">
        <f t="shared" ca="1" si="12"/>
        <v/>
      </c>
      <c r="G819" s="198"/>
      <c r="H819" s="207"/>
      <c r="I819" s="207"/>
      <c r="J819" s="207"/>
      <c r="K819" s="207"/>
      <c r="L819" s="207"/>
      <c r="M819" s="207"/>
      <c r="N819" s="207"/>
      <c r="O819" s="199"/>
      <c r="P819" s="208"/>
      <c r="Q819" s="209" t="e">
        <f>IF(OR(C819="",C819=R$4,C819=S$4),NA(),MATCH($B819&amp;$C819,K!$E:$E,0))</f>
        <v>#N/A</v>
      </c>
    </row>
    <row r="820" spans="1:17" ht="20.25">
      <c r="A820" s="193"/>
      <c r="B820" s="213"/>
      <c r="C820" s="213"/>
      <c r="D820" s="213" t="str">
        <f ca="1">IF(ISERROR($Q820),"",OFFSET(K!$D$1,$Q820-1,0))</f>
        <v/>
      </c>
      <c r="E820" s="213" t="str">
        <f ca="1">IF(ISERROR($Q820),"",OFFSET(K!$C$1,$Q820-1,0))</f>
        <v/>
      </c>
      <c r="F820" s="213" t="str">
        <f t="shared" ca="1" si="12"/>
        <v/>
      </c>
      <c r="G820" s="198"/>
      <c r="H820" s="207"/>
      <c r="I820" s="207"/>
      <c r="J820" s="207"/>
      <c r="K820" s="207"/>
      <c r="L820" s="207"/>
      <c r="M820" s="207"/>
      <c r="N820" s="207"/>
      <c r="O820" s="199"/>
      <c r="P820" s="208"/>
      <c r="Q820" s="209" t="e">
        <f>IF(OR(C820="",C820=R$4,C820=S$4),NA(),MATCH($B820&amp;$C820,K!$E:$E,0))</f>
        <v>#N/A</v>
      </c>
    </row>
    <row r="821" spans="1:17" ht="20.25">
      <c r="A821" s="193"/>
      <c r="B821" s="213"/>
      <c r="C821" s="213"/>
      <c r="D821" s="213" t="str">
        <f ca="1">IF(ISERROR($Q821),"",OFFSET(K!$D$1,$Q821-1,0))</f>
        <v/>
      </c>
      <c r="E821" s="213" t="str">
        <f ca="1">IF(ISERROR($Q821),"",OFFSET(K!$C$1,$Q821-1,0))</f>
        <v/>
      </c>
      <c r="F821" s="213" t="str">
        <f t="shared" ca="1" si="12"/>
        <v/>
      </c>
      <c r="G821" s="198"/>
      <c r="H821" s="207"/>
      <c r="I821" s="207"/>
      <c r="J821" s="207"/>
      <c r="K821" s="207"/>
      <c r="L821" s="207"/>
      <c r="M821" s="207"/>
      <c r="N821" s="207"/>
      <c r="O821" s="199"/>
      <c r="P821" s="208"/>
      <c r="Q821" s="209" t="e">
        <f>IF(OR(C821="",C821=R$4,C821=S$4),NA(),MATCH($B821&amp;$C821,K!$E:$E,0))</f>
        <v>#N/A</v>
      </c>
    </row>
    <row r="822" spans="1:17" ht="20.25">
      <c r="A822" s="193"/>
      <c r="B822" s="213"/>
      <c r="C822" s="213"/>
      <c r="D822" s="213" t="str">
        <f ca="1">IF(ISERROR($Q822),"",OFFSET(K!$D$1,$Q822-1,0))</f>
        <v/>
      </c>
      <c r="E822" s="213" t="str">
        <f ca="1">IF(ISERROR($Q822),"",OFFSET(K!$C$1,$Q822-1,0))</f>
        <v/>
      </c>
      <c r="F822" s="213" t="str">
        <f t="shared" ca="1" si="12"/>
        <v/>
      </c>
      <c r="G822" s="198"/>
      <c r="H822" s="207"/>
      <c r="I822" s="207"/>
      <c r="J822" s="207"/>
      <c r="K822" s="207"/>
      <c r="L822" s="207"/>
      <c r="M822" s="207"/>
      <c r="N822" s="207"/>
      <c r="O822" s="199"/>
      <c r="P822" s="208"/>
      <c r="Q822" s="209" t="e">
        <f>IF(OR(C822="",C822=R$4,C822=S$4),NA(),MATCH($B822&amp;$C822,K!$E:$E,0))</f>
        <v>#N/A</v>
      </c>
    </row>
    <row r="823" spans="1:17" ht="20.25">
      <c r="A823" s="193"/>
      <c r="B823" s="213"/>
      <c r="C823" s="213"/>
      <c r="D823" s="213" t="str">
        <f ca="1">IF(ISERROR($Q823),"",OFFSET(K!$D$1,$Q823-1,0))</f>
        <v/>
      </c>
      <c r="E823" s="213" t="str">
        <f ca="1">IF(ISERROR($Q823),"",OFFSET(K!$C$1,$Q823-1,0))</f>
        <v/>
      </c>
      <c r="F823" s="213" t="str">
        <f t="shared" ca="1" si="12"/>
        <v/>
      </c>
      <c r="G823" s="198"/>
      <c r="H823" s="207"/>
      <c r="I823" s="207"/>
      <c r="J823" s="207"/>
      <c r="K823" s="207"/>
      <c r="L823" s="207"/>
      <c r="M823" s="207"/>
      <c r="N823" s="207"/>
      <c r="O823" s="199"/>
      <c r="P823" s="208"/>
      <c r="Q823" s="209" t="e">
        <f>IF(OR(C823="",C823=R$4,C823=S$4),NA(),MATCH($B823&amp;$C823,K!$E:$E,0))</f>
        <v>#N/A</v>
      </c>
    </row>
    <row r="824" spans="1:17" ht="20.25">
      <c r="A824" s="193"/>
      <c r="B824" s="213"/>
      <c r="C824" s="213"/>
      <c r="D824" s="213" t="str">
        <f ca="1">IF(ISERROR($Q824),"",OFFSET(K!$D$1,$Q824-1,0))</f>
        <v/>
      </c>
      <c r="E824" s="213" t="str">
        <f ca="1">IF(ISERROR($Q824),"",OFFSET(K!$C$1,$Q824-1,0))</f>
        <v/>
      </c>
      <c r="F824" s="213" t="str">
        <f t="shared" ca="1" si="12"/>
        <v/>
      </c>
      <c r="G824" s="198"/>
      <c r="H824" s="207"/>
      <c r="I824" s="207"/>
      <c r="J824" s="207"/>
      <c r="K824" s="207"/>
      <c r="L824" s="207"/>
      <c r="M824" s="207"/>
      <c r="N824" s="207"/>
      <c r="O824" s="199"/>
      <c r="P824" s="208"/>
      <c r="Q824" s="209" t="e">
        <f>IF(OR(C824="",C824=R$4,C824=S$4),NA(),MATCH($B824&amp;$C824,K!$E:$E,0))</f>
        <v>#N/A</v>
      </c>
    </row>
    <row r="825" spans="1:17" ht="20.25">
      <c r="A825" s="193"/>
      <c r="B825" s="213"/>
      <c r="C825" s="213"/>
      <c r="D825" s="213" t="str">
        <f ca="1">IF(ISERROR($Q825),"",OFFSET(K!$D$1,$Q825-1,0))</f>
        <v/>
      </c>
      <c r="E825" s="213" t="str">
        <f ca="1">IF(ISERROR($Q825),"",OFFSET(K!$C$1,$Q825-1,0))</f>
        <v/>
      </c>
      <c r="F825" s="213" t="str">
        <f t="shared" ca="1" si="12"/>
        <v/>
      </c>
      <c r="G825" s="198"/>
      <c r="H825" s="207"/>
      <c r="I825" s="207"/>
      <c r="J825" s="207"/>
      <c r="K825" s="207"/>
      <c r="L825" s="207"/>
      <c r="M825" s="207"/>
      <c r="N825" s="207"/>
      <c r="O825" s="199"/>
      <c r="P825" s="208"/>
      <c r="Q825" s="209" t="e">
        <f>IF(OR(C825="",C825=R$4,C825=S$4),NA(),MATCH($B825&amp;$C825,K!$E:$E,0))</f>
        <v>#N/A</v>
      </c>
    </row>
    <row r="826" spans="1:17" ht="20.25">
      <c r="A826" s="193"/>
      <c r="B826" s="213"/>
      <c r="C826" s="213"/>
      <c r="D826" s="213" t="str">
        <f ca="1">IF(ISERROR($Q826),"",OFFSET(K!$D$1,$Q826-1,0))</f>
        <v/>
      </c>
      <c r="E826" s="213" t="str">
        <f ca="1">IF(ISERROR($Q826),"",OFFSET(K!$C$1,$Q826-1,0))</f>
        <v/>
      </c>
      <c r="F826" s="213" t="str">
        <f t="shared" ca="1" si="12"/>
        <v/>
      </c>
      <c r="G826" s="198"/>
      <c r="H826" s="207"/>
      <c r="I826" s="207"/>
      <c r="J826" s="207"/>
      <c r="K826" s="207"/>
      <c r="L826" s="207"/>
      <c r="M826" s="207"/>
      <c r="N826" s="207"/>
      <c r="O826" s="199"/>
      <c r="P826" s="208"/>
      <c r="Q826" s="209" t="e">
        <f>IF(OR(C826="",C826=R$4,C826=S$4),NA(),MATCH($B826&amp;$C826,K!$E:$E,0))</f>
        <v>#N/A</v>
      </c>
    </row>
    <row r="827" spans="1:17" ht="20.25">
      <c r="A827" s="193"/>
      <c r="B827" s="213"/>
      <c r="C827" s="213"/>
      <c r="D827" s="213" t="str">
        <f ca="1">IF(ISERROR($Q827),"",OFFSET(K!$D$1,$Q827-1,0))</f>
        <v/>
      </c>
      <c r="E827" s="213" t="str">
        <f ca="1">IF(ISERROR($Q827),"",OFFSET(K!$C$1,$Q827-1,0))</f>
        <v/>
      </c>
      <c r="F827" s="213" t="str">
        <f t="shared" ca="1" si="12"/>
        <v/>
      </c>
      <c r="G827" s="198"/>
      <c r="H827" s="207"/>
      <c r="I827" s="207"/>
      <c r="J827" s="207"/>
      <c r="K827" s="207"/>
      <c r="L827" s="207"/>
      <c r="M827" s="207"/>
      <c r="N827" s="207"/>
      <c r="O827" s="199"/>
      <c r="P827" s="208"/>
      <c r="Q827" s="209" t="e">
        <f>IF(OR(C827="",C827=R$4,C827=S$4),NA(),MATCH($B827&amp;$C827,K!$E:$E,0))</f>
        <v>#N/A</v>
      </c>
    </row>
    <row r="828" spans="1:17" ht="20.25">
      <c r="A828" s="193"/>
      <c r="B828" s="213"/>
      <c r="C828" s="213"/>
      <c r="D828" s="213" t="str">
        <f ca="1">IF(ISERROR($Q828),"",OFFSET(K!$D$1,$Q828-1,0))</f>
        <v/>
      </c>
      <c r="E828" s="213" t="str">
        <f ca="1">IF(ISERROR($Q828),"",OFFSET(K!$C$1,$Q828-1,0))</f>
        <v/>
      </c>
      <c r="F828" s="213" t="str">
        <f t="shared" ca="1" si="12"/>
        <v/>
      </c>
      <c r="G828" s="198"/>
      <c r="H828" s="207"/>
      <c r="I828" s="207"/>
      <c r="J828" s="207"/>
      <c r="K828" s="207"/>
      <c r="L828" s="207"/>
      <c r="M828" s="207"/>
      <c r="N828" s="207"/>
      <c r="O828" s="199"/>
      <c r="P828" s="208"/>
      <c r="Q828" s="209" t="e">
        <f>IF(OR(C828="",C828=R$4,C828=S$4),NA(),MATCH($B828&amp;$C828,K!$E:$E,0))</f>
        <v>#N/A</v>
      </c>
    </row>
    <row r="829" spans="1:17" ht="20.25">
      <c r="A829" s="193"/>
      <c r="B829" s="213"/>
      <c r="C829" s="213"/>
      <c r="D829" s="213" t="str">
        <f ca="1">IF(ISERROR($Q829),"",OFFSET(K!$D$1,$Q829-1,0))</f>
        <v/>
      </c>
      <c r="E829" s="213" t="str">
        <f ca="1">IF(ISERROR($Q829),"",OFFSET(K!$C$1,$Q829-1,0))</f>
        <v/>
      </c>
      <c r="F829" s="213" t="str">
        <f t="shared" ca="1" si="12"/>
        <v/>
      </c>
      <c r="G829" s="198"/>
      <c r="H829" s="207"/>
      <c r="I829" s="207"/>
      <c r="J829" s="207"/>
      <c r="K829" s="207"/>
      <c r="L829" s="207"/>
      <c r="M829" s="207"/>
      <c r="N829" s="207"/>
      <c r="O829" s="199"/>
      <c r="P829" s="208"/>
      <c r="Q829" s="209" t="e">
        <f>IF(OR(C829="",C829=R$4,C829=S$4),NA(),MATCH($B829&amp;$C829,K!$E:$E,0))</f>
        <v>#N/A</v>
      </c>
    </row>
    <row r="830" spans="1:17" ht="20.25">
      <c r="A830" s="193"/>
      <c r="B830" s="213"/>
      <c r="C830" s="213"/>
      <c r="D830" s="213" t="str">
        <f ca="1">IF(ISERROR($Q830),"",OFFSET(K!$D$1,$Q830-1,0))</f>
        <v/>
      </c>
      <c r="E830" s="213" t="str">
        <f ca="1">IF(ISERROR($Q830),"",OFFSET(K!$C$1,$Q830-1,0))</f>
        <v/>
      </c>
      <c r="F830" s="213" t="str">
        <f t="shared" ca="1" si="12"/>
        <v/>
      </c>
      <c r="G830" s="198"/>
      <c r="H830" s="207"/>
      <c r="I830" s="207"/>
      <c r="J830" s="207"/>
      <c r="K830" s="207"/>
      <c r="L830" s="207"/>
      <c r="M830" s="207"/>
      <c r="N830" s="207"/>
      <c r="O830" s="199"/>
      <c r="P830" s="208"/>
      <c r="Q830" s="209" t="e">
        <f>IF(OR(C830="",C830=R$4,C830=S$4),NA(),MATCH($B830&amp;$C830,K!$E:$E,0))</f>
        <v>#N/A</v>
      </c>
    </row>
    <row r="831" spans="1:17" ht="20.25">
      <c r="A831" s="193"/>
      <c r="B831" s="213"/>
      <c r="C831" s="213"/>
      <c r="D831" s="213" t="str">
        <f ca="1">IF(ISERROR($Q831),"",OFFSET(K!$D$1,$Q831-1,0))</f>
        <v/>
      </c>
      <c r="E831" s="213" t="str">
        <f ca="1">IF(ISERROR($Q831),"",OFFSET(K!$C$1,$Q831-1,0))</f>
        <v/>
      </c>
      <c r="F831" s="213" t="str">
        <f t="shared" ca="1" si="12"/>
        <v/>
      </c>
      <c r="G831" s="198"/>
      <c r="H831" s="207"/>
      <c r="I831" s="207"/>
      <c r="J831" s="207"/>
      <c r="K831" s="207"/>
      <c r="L831" s="207"/>
      <c r="M831" s="207"/>
      <c r="N831" s="207"/>
      <c r="O831" s="199"/>
      <c r="P831" s="208"/>
      <c r="Q831" s="209" t="e">
        <f>IF(OR(C831="",C831=R$4,C831=S$4),NA(),MATCH($B831&amp;$C831,K!$E:$E,0))</f>
        <v>#N/A</v>
      </c>
    </row>
    <row r="832" spans="1:17" ht="20.25">
      <c r="A832" s="193"/>
      <c r="B832" s="213"/>
      <c r="C832" s="213"/>
      <c r="D832" s="213" t="str">
        <f ca="1">IF(ISERROR($Q832),"",OFFSET(K!$D$1,$Q832-1,0))</f>
        <v/>
      </c>
      <c r="E832" s="213" t="str">
        <f ca="1">IF(ISERROR($Q832),"",OFFSET(K!$C$1,$Q832-1,0))</f>
        <v/>
      </c>
      <c r="F832" s="213" t="str">
        <f t="shared" ca="1" si="12"/>
        <v/>
      </c>
      <c r="G832" s="198"/>
      <c r="H832" s="207"/>
      <c r="I832" s="207"/>
      <c r="J832" s="207"/>
      <c r="K832" s="207"/>
      <c r="L832" s="207"/>
      <c r="M832" s="207"/>
      <c r="N832" s="207"/>
      <c r="O832" s="199"/>
      <c r="P832" s="208"/>
      <c r="Q832" s="209" t="e">
        <f>IF(OR(C832="",C832=R$4,C832=S$4),NA(),MATCH($B832&amp;$C832,K!$E:$E,0))</f>
        <v>#N/A</v>
      </c>
    </row>
    <row r="833" spans="1:17" ht="20.25">
      <c r="A833" s="193"/>
      <c r="B833" s="213"/>
      <c r="C833" s="213"/>
      <c r="D833" s="213" t="str">
        <f ca="1">IF(ISERROR($Q833),"",OFFSET(K!$D$1,$Q833-1,0))</f>
        <v/>
      </c>
      <c r="E833" s="213" t="str">
        <f ca="1">IF(ISERROR($Q833),"",OFFSET(K!$C$1,$Q833-1,0))</f>
        <v/>
      </c>
      <c r="F833" s="213" t="str">
        <f t="shared" ca="1" si="12"/>
        <v/>
      </c>
      <c r="G833" s="198"/>
      <c r="H833" s="207"/>
      <c r="I833" s="207"/>
      <c r="J833" s="207"/>
      <c r="K833" s="207"/>
      <c r="L833" s="207"/>
      <c r="M833" s="207"/>
      <c r="N833" s="207"/>
      <c r="O833" s="199"/>
      <c r="P833" s="208"/>
      <c r="Q833" s="209" t="e">
        <f>IF(OR(C833="",C833=R$4,C833=S$4),NA(),MATCH($B833&amp;$C833,K!$E:$E,0))</f>
        <v>#N/A</v>
      </c>
    </row>
    <row r="834" spans="1:17" ht="20.25">
      <c r="A834" s="193"/>
      <c r="B834" s="213"/>
      <c r="C834" s="213"/>
      <c r="D834" s="213" t="str">
        <f ca="1">IF(ISERROR($Q834),"",OFFSET(K!$D$1,$Q834-1,0))</f>
        <v/>
      </c>
      <c r="E834" s="213" t="str">
        <f ca="1">IF(ISERROR($Q834),"",OFFSET(K!$C$1,$Q834-1,0))</f>
        <v/>
      </c>
      <c r="F834" s="213" t="str">
        <f t="shared" ca="1" si="12"/>
        <v/>
      </c>
      <c r="G834" s="198"/>
      <c r="H834" s="207"/>
      <c r="I834" s="207"/>
      <c r="J834" s="207"/>
      <c r="K834" s="207"/>
      <c r="L834" s="207"/>
      <c r="M834" s="207"/>
      <c r="N834" s="207"/>
      <c r="O834" s="199"/>
      <c r="P834" s="208"/>
      <c r="Q834" s="209" t="e">
        <f>IF(OR(C834="",C834=R$4,C834=S$4),NA(),MATCH($B834&amp;$C834,K!$E:$E,0))</f>
        <v>#N/A</v>
      </c>
    </row>
    <row r="835" spans="1:17" ht="20.25">
      <c r="A835" s="193"/>
      <c r="B835" s="213"/>
      <c r="C835" s="213"/>
      <c r="D835" s="213" t="str">
        <f ca="1">IF(ISERROR($Q835),"",OFFSET(K!$D$1,$Q835-1,0))</f>
        <v/>
      </c>
      <c r="E835" s="213" t="str">
        <f ca="1">IF(ISERROR($Q835),"",OFFSET(K!$C$1,$Q835-1,0))</f>
        <v/>
      </c>
      <c r="F835" s="213" t="str">
        <f t="shared" ca="1" si="12"/>
        <v/>
      </c>
      <c r="G835" s="198"/>
      <c r="H835" s="207"/>
      <c r="I835" s="207"/>
      <c r="J835" s="207"/>
      <c r="K835" s="207"/>
      <c r="L835" s="207"/>
      <c r="M835" s="207"/>
      <c r="N835" s="207"/>
      <c r="O835" s="199"/>
      <c r="P835" s="208"/>
      <c r="Q835" s="209" t="e">
        <f>IF(OR(C835="",C835=R$4,C835=S$4),NA(),MATCH($B835&amp;$C835,K!$E:$E,0))</f>
        <v>#N/A</v>
      </c>
    </row>
    <row r="836" spans="1:17" ht="20.25">
      <c r="A836" s="193"/>
      <c r="B836" s="213"/>
      <c r="C836" s="213"/>
      <c r="D836" s="213" t="str">
        <f ca="1">IF(ISERROR($Q836),"",OFFSET(K!$D$1,$Q836-1,0))</f>
        <v/>
      </c>
      <c r="E836" s="213" t="str">
        <f ca="1">IF(ISERROR($Q836),"",OFFSET(K!$C$1,$Q836-1,0))</f>
        <v/>
      </c>
      <c r="F836" s="213" t="str">
        <f t="shared" ca="1" si="12"/>
        <v/>
      </c>
      <c r="G836" s="198"/>
      <c r="H836" s="207"/>
      <c r="I836" s="207"/>
      <c r="J836" s="207"/>
      <c r="K836" s="207"/>
      <c r="L836" s="207"/>
      <c r="M836" s="207"/>
      <c r="N836" s="207"/>
      <c r="O836" s="199"/>
      <c r="P836" s="208"/>
      <c r="Q836" s="209" t="e">
        <f>IF(OR(C836="",C836=R$4,C836=S$4),NA(),MATCH($B836&amp;$C836,K!$E:$E,0))</f>
        <v>#N/A</v>
      </c>
    </row>
    <row r="837" spans="1:17" ht="20.25">
      <c r="A837" s="193"/>
      <c r="B837" s="213"/>
      <c r="C837" s="213"/>
      <c r="D837" s="213" t="str">
        <f ca="1">IF(ISERROR($Q837),"",OFFSET(K!$D$1,$Q837-1,0))</f>
        <v/>
      </c>
      <c r="E837" s="213" t="str">
        <f ca="1">IF(ISERROR($Q837),"",OFFSET(K!$C$1,$Q837-1,0))</f>
        <v/>
      </c>
      <c r="F837" s="213" t="str">
        <f t="shared" ref="F837:F900" ca="1" si="13">IF(ISERROR($Q837),"",OFFSET(S_E1,MATCH(B837&amp;D837,S_M,0)-1,0))</f>
        <v/>
      </c>
      <c r="G837" s="198"/>
      <c r="H837" s="207"/>
      <c r="I837" s="207"/>
      <c r="J837" s="207"/>
      <c r="K837" s="207"/>
      <c r="L837" s="207"/>
      <c r="M837" s="207"/>
      <c r="N837" s="207"/>
      <c r="O837" s="199"/>
      <c r="P837" s="208"/>
      <c r="Q837" s="209" t="e">
        <f>IF(OR(C837="",C837=R$4,C837=S$4),NA(),MATCH($B837&amp;$C837,K!$E:$E,0))</f>
        <v>#N/A</v>
      </c>
    </row>
    <row r="838" spans="1:17" ht="20.25">
      <c r="A838" s="193"/>
      <c r="B838" s="213"/>
      <c r="C838" s="213"/>
      <c r="D838" s="213" t="str">
        <f ca="1">IF(ISERROR($Q838),"",OFFSET(K!$D$1,$Q838-1,0))</f>
        <v/>
      </c>
      <c r="E838" s="213" t="str">
        <f ca="1">IF(ISERROR($Q838),"",OFFSET(K!$C$1,$Q838-1,0))</f>
        <v/>
      </c>
      <c r="F838" s="213" t="str">
        <f t="shared" ca="1" si="13"/>
        <v/>
      </c>
      <c r="G838" s="198"/>
      <c r="H838" s="207"/>
      <c r="I838" s="207"/>
      <c r="J838" s="207"/>
      <c r="K838" s="207"/>
      <c r="L838" s="207"/>
      <c r="M838" s="207"/>
      <c r="N838" s="207"/>
      <c r="O838" s="199"/>
      <c r="P838" s="208"/>
      <c r="Q838" s="209" t="e">
        <f>IF(OR(C838="",C838=R$4,C838=S$4),NA(),MATCH($B838&amp;$C838,K!$E:$E,0))</f>
        <v>#N/A</v>
      </c>
    </row>
    <row r="839" spans="1:17" ht="20.25">
      <c r="A839" s="193"/>
      <c r="B839" s="213"/>
      <c r="C839" s="213"/>
      <c r="D839" s="213" t="str">
        <f ca="1">IF(ISERROR($Q839),"",OFFSET(K!$D$1,$Q839-1,0))</f>
        <v/>
      </c>
      <c r="E839" s="213" t="str">
        <f ca="1">IF(ISERROR($Q839),"",OFFSET(K!$C$1,$Q839-1,0))</f>
        <v/>
      </c>
      <c r="F839" s="213" t="str">
        <f t="shared" ca="1" si="13"/>
        <v/>
      </c>
      <c r="G839" s="198"/>
      <c r="H839" s="207"/>
      <c r="I839" s="207"/>
      <c r="J839" s="207"/>
      <c r="K839" s="207"/>
      <c r="L839" s="207"/>
      <c r="M839" s="207"/>
      <c r="N839" s="207"/>
      <c r="O839" s="199"/>
      <c r="P839" s="208"/>
      <c r="Q839" s="209" t="e">
        <f>IF(OR(C839="",C839=R$4,C839=S$4),NA(),MATCH($B839&amp;$C839,K!$E:$E,0))</f>
        <v>#N/A</v>
      </c>
    </row>
    <row r="840" spans="1:17" ht="20.25">
      <c r="A840" s="193"/>
      <c r="B840" s="213"/>
      <c r="C840" s="213"/>
      <c r="D840" s="213" t="str">
        <f ca="1">IF(ISERROR($Q840),"",OFFSET(K!$D$1,$Q840-1,0))</f>
        <v/>
      </c>
      <c r="E840" s="213" t="str">
        <f ca="1">IF(ISERROR($Q840),"",OFFSET(K!$C$1,$Q840-1,0))</f>
        <v/>
      </c>
      <c r="F840" s="213" t="str">
        <f t="shared" ca="1" si="13"/>
        <v/>
      </c>
      <c r="G840" s="198"/>
      <c r="H840" s="207"/>
      <c r="I840" s="207"/>
      <c r="J840" s="207"/>
      <c r="K840" s="207"/>
      <c r="L840" s="207"/>
      <c r="M840" s="207"/>
      <c r="N840" s="207"/>
      <c r="O840" s="199"/>
      <c r="P840" s="208"/>
      <c r="Q840" s="209" t="e">
        <f>IF(OR(C840="",C840=R$4,C840=S$4),NA(),MATCH($B840&amp;$C840,K!$E:$E,0))</f>
        <v>#N/A</v>
      </c>
    </row>
    <row r="841" spans="1:17" ht="20.25">
      <c r="A841" s="193"/>
      <c r="B841" s="213"/>
      <c r="C841" s="213"/>
      <c r="D841" s="213" t="str">
        <f ca="1">IF(ISERROR($Q841),"",OFFSET(K!$D$1,$Q841-1,0))</f>
        <v/>
      </c>
      <c r="E841" s="213" t="str">
        <f ca="1">IF(ISERROR($Q841),"",OFFSET(K!$C$1,$Q841-1,0))</f>
        <v/>
      </c>
      <c r="F841" s="213" t="str">
        <f t="shared" ca="1" si="13"/>
        <v/>
      </c>
      <c r="G841" s="198"/>
      <c r="H841" s="207"/>
      <c r="I841" s="207"/>
      <c r="J841" s="207"/>
      <c r="K841" s="207"/>
      <c r="L841" s="207"/>
      <c r="M841" s="207"/>
      <c r="N841" s="207"/>
      <c r="O841" s="199"/>
      <c r="P841" s="208"/>
      <c r="Q841" s="209" t="e">
        <f>IF(OR(C841="",C841=R$4,C841=S$4),NA(),MATCH($B841&amp;$C841,K!$E:$E,0))</f>
        <v>#N/A</v>
      </c>
    </row>
    <row r="842" spans="1:17" ht="20.25">
      <c r="A842" s="193"/>
      <c r="B842" s="213"/>
      <c r="C842" s="213"/>
      <c r="D842" s="213" t="str">
        <f ca="1">IF(ISERROR($Q842),"",OFFSET(K!$D$1,$Q842-1,0))</f>
        <v/>
      </c>
      <c r="E842" s="213" t="str">
        <f ca="1">IF(ISERROR($Q842),"",OFFSET(K!$C$1,$Q842-1,0))</f>
        <v/>
      </c>
      <c r="F842" s="213" t="str">
        <f t="shared" ca="1" si="13"/>
        <v/>
      </c>
      <c r="G842" s="198"/>
      <c r="H842" s="207"/>
      <c r="I842" s="207"/>
      <c r="J842" s="207"/>
      <c r="K842" s="207"/>
      <c r="L842" s="207"/>
      <c r="M842" s="207"/>
      <c r="N842" s="207"/>
      <c r="O842" s="199"/>
      <c r="P842" s="208"/>
      <c r="Q842" s="209" t="e">
        <f>IF(OR(C842="",C842=R$4,C842=S$4),NA(),MATCH($B842&amp;$C842,K!$E:$E,0))</f>
        <v>#N/A</v>
      </c>
    </row>
    <row r="843" spans="1:17" ht="20.25">
      <c r="A843" s="193"/>
      <c r="B843" s="213"/>
      <c r="C843" s="213"/>
      <c r="D843" s="213" t="str">
        <f ca="1">IF(ISERROR($Q843),"",OFFSET(K!$D$1,$Q843-1,0))</f>
        <v/>
      </c>
      <c r="E843" s="213" t="str">
        <f ca="1">IF(ISERROR($Q843),"",OFFSET(K!$C$1,$Q843-1,0))</f>
        <v/>
      </c>
      <c r="F843" s="213" t="str">
        <f t="shared" ca="1" si="13"/>
        <v/>
      </c>
      <c r="G843" s="198"/>
      <c r="H843" s="207"/>
      <c r="I843" s="207"/>
      <c r="J843" s="207"/>
      <c r="K843" s="207"/>
      <c r="L843" s="207"/>
      <c r="M843" s="207"/>
      <c r="N843" s="207"/>
      <c r="O843" s="199"/>
      <c r="P843" s="208"/>
      <c r="Q843" s="209" t="e">
        <f>IF(OR(C843="",C843=R$4,C843=S$4),NA(),MATCH($B843&amp;$C843,K!$E:$E,0))</f>
        <v>#N/A</v>
      </c>
    </row>
    <row r="844" spans="1:17" ht="20.25">
      <c r="A844" s="193"/>
      <c r="B844" s="213"/>
      <c r="C844" s="213"/>
      <c r="D844" s="213" t="str">
        <f ca="1">IF(ISERROR($Q844),"",OFFSET(K!$D$1,$Q844-1,0))</f>
        <v/>
      </c>
      <c r="E844" s="213" t="str">
        <f ca="1">IF(ISERROR($Q844),"",OFFSET(K!$C$1,$Q844-1,0))</f>
        <v/>
      </c>
      <c r="F844" s="213" t="str">
        <f t="shared" ca="1" si="13"/>
        <v/>
      </c>
      <c r="G844" s="198"/>
      <c r="H844" s="207"/>
      <c r="I844" s="207"/>
      <c r="J844" s="207"/>
      <c r="K844" s="207"/>
      <c r="L844" s="207"/>
      <c r="M844" s="207"/>
      <c r="N844" s="207"/>
      <c r="O844" s="199"/>
      <c r="P844" s="208"/>
      <c r="Q844" s="209" t="e">
        <f>IF(OR(C844="",C844=R$4,C844=S$4),NA(),MATCH($B844&amp;$C844,K!$E:$E,0))</f>
        <v>#N/A</v>
      </c>
    </row>
    <row r="845" spans="1:17" ht="20.25">
      <c r="A845" s="193"/>
      <c r="B845" s="213"/>
      <c r="C845" s="213"/>
      <c r="D845" s="213" t="str">
        <f ca="1">IF(ISERROR($Q845),"",OFFSET(K!$D$1,$Q845-1,0))</f>
        <v/>
      </c>
      <c r="E845" s="213" t="str">
        <f ca="1">IF(ISERROR($Q845),"",OFFSET(K!$C$1,$Q845-1,0))</f>
        <v/>
      </c>
      <c r="F845" s="213" t="str">
        <f t="shared" ca="1" si="13"/>
        <v/>
      </c>
      <c r="G845" s="198"/>
      <c r="H845" s="207"/>
      <c r="I845" s="207"/>
      <c r="J845" s="207"/>
      <c r="K845" s="207"/>
      <c r="L845" s="207"/>
      <c r="M845" s="207"/>
      <c r="N845" s="207"/>
      <c r="O845" s="199"/>
      <c r="P845" s="208"/>
      <c r="Q845" s="209" t="e">
        <f>IF(OR(C845="",C845=R$4,C845=S$4),NA(),MATCH($B845&amp;$C845,K!$E:$E,0))</f>
        <v>#N/A</v>
      </c>
    </row>
    <row r="846" spans="1:17" ht="20.25">
      <c r="A846" s="193"/>
      <c r="B846" s="213"/>
      <c r="C846" s="213"/>
      <c r="D846" s="213" t="str">
        <f ca="1">IF(ISERROR($Q846),"",OFFSET(K!$D$1,$Q846-1,0))</f>
        <v/>
      </c>
      <c r="E846" s="213" t="str">
        <f ca="1">IF(ISERROR($Q846),"",OFFSET(K!$C$1,$Q846-1,0))</f>
        <v/>
      </c>
      <c r="F846" s="213" t="str">
        <f t="shared" ca="1" si="13"/>
        <v/>
      </c>
      <c r="G846" s="198"/>
      <c r="H846" s="207"/>
      <c r="I846" s="207"/>
      <c r="J846" s="207"/>
      <c r="K846" s="207"/>
      <c r="L846" s="207"/>
      <c r="M846" s="207"/>
      <c r="N846" s="207"/>
      <c r="O846" s="199"/>
      <c r="P846" s="208"/>
      <c r="Q846" s="209" t="e">
        <f>IF(OR(C846="",C846=R$4,C846=S$4),NA(),MATCH($B846&amp;$C846,K!$E:$E,0))</f>
        <v>#N/A</v>
      </c>
    </row>
    <row r="847" spans="1:17" ht="20.25">
      <c r="A847" s="193"/>
      <c r="B847" s="213"/>
      <c r="C847" s="213"/>
      <c r="D847" s="213" t="str">
        <f ca="1">IF(ISERROR($Q847),"",OFFSET(K!$D$1,$Q847-1,0))</f>
        <v/>
      </c>
      <c r="E847" s="213" t="str">
        <f ca="1">IF(ISERROR($Q847),"",OFFSET(K!$C$1,$Q847-1,0))</f>
        <v/>
      </c>
      <c r="F847" s="213" t="str">
        <f t="shared" ca="1" si="13"/>
        <v/>
      </c>
      <c r="G847" s="198"/>
      <c r="H847" s="207"/>
      <c r="I847" s="207"/>
      <c r="J847" s="207"/>
      <c r="K847" s="207"/>
      <c r="L847" s="207"/>
      <c r="M847" s="207"/>
      <c r="N847" s="207"/>
      <c r="O847" s="199"/>
      <c r="P847" s="208"/>
      <c r="Q847" s="209" t="e">
        <f>IF(OR(C847="",C847=R$4,C847=S$4),NA(),MATCH($B847&amp;$C847,K!$E:$E,0))</f>
        <v>#N/A</v>
      </c>
    </row>
    <row r="848" spans="1:17" ht="20.25">
      <c r="A848" s="193"/>
      <c r="B848" s="213"/>
      <c r="C848" s="213"/>
      <c r="D848" s="213" t="str">
        <f ca="1">IF(ISERROR($Q848),"",OFFSET(K!$D$1,$Q848-1,0))</f>
        <v/>
      </c>
      <c r="E848" s="213" t="str">
        <f ca="1">IF(ISERROR($Q848),"",OFFSET(K!$C$1,$Q848-1,0))</f>
        <v/>
      </c>
      <c r="F848" s="213" t="str">
        <f t="shared" ca="1" si="13"/>
        <v/>
      </c>
      <c r="G848" s="198"/>
      <c r="H848" s="207"/>
      <c r="I848" s="207"/>
      <c r="J848" s="207"/>
      <c r="K848" s="207"/>
      <c r="L848" s="207"/>
      <c r="M848" s="207"/>
      <c r="N848" s="207"/>
      <c r="O848" s="199"/>
      <c r="P848" s="208"/>
      <c r="Q848" s="209" t="e">
        <f>IF(OR(C848="",C848=R$4,C848=S$4),NA(),MATCH($B848&amp;$C848,K!$E:$E,0))</f>
        <v>#N/A</v>
      </c>
    </row>
    <row r="849" spans="1:17" ht="20.25">
      <c r="A849" s="193"/>
      <c r="B849" s="213"/>
      <c r="C849" s="213"/>
      <c r="D849" s="213" t="str">
        <f ca="1">IF(ISERROR($Q849),"",OFFSET(K!$D$1,$Q849-1,0))</f>
        <v/>
      </c>
      <c r="E849" s="213" t="str">
        <f ca="1">IF(ISERROR($Q849),"",OFFSET(K!$C$1,$Q849-1,0))</f>
        <v/>
      </c>
      <c r="F849" s="213" t="str">
        <f t="shared" ca="1" si="13"/>
        <v/>
      </c>
      <c r="G849" s="198"/>
      <c r="H849" s="207"/>
      <c r="I849" s="207"/>
      <c r="J849" s="207"/>
      <c r="K849" s="207"/>
      <c r="L849" s="207"/>
      <c r="M849" s="207"/>
      <c r="N849" s="207"/>
      <c r="O849" s="199"/>
      <c r="P849" s="208"/>
      <c r="Q849" s="209" t="e">
        <f>IF(OR(C849="",C849=R$4,C849=S$4),NA(),MATCH($B849&amp;$C849,K!$E:$E,0))</f>
        <v>#N/A</v>
      </c>
    </row>
    <row r="850" spans="1:17" ht="20.25">
      <c r="A850" s="193"/>
      <c r="B850" s="213"/>
      <c r="C850" s="213"/>
      <c r="D850" s="213" t="str">
        <f ca="1">IF(ISERROR($Q850),"",OFFSET(K!$D$1,$Q850-1,0))</f>
        <v/>
      </c>
      <c r="E850" s="213" t="str">
        <f ca="1">IF(ISERROR($Q850),"",OFFSET(K!$C$1,$Q850-1,0))</f>
        <v/>
      </c>
      <c r="F850" s="213" t="str">
        <f t="shared" ca="1" si="13"/>
        <v/>
      </c>
      <c r="G850" s="198"/>
      <c r="H850" s="207"/>
      <c r="I850" s="207"/>
      <c r="J850" s="207"/>
      <c r="K850" s="207"/>
      <c r="L850" s="207"/>
      <c r="M850" s="207"/>
      <c r="N850" s="207"/>
      <c r="O850" s="199"/>
      <c r="P850" s="208"/>
      <c r="Q850" s="209" t="e">
        <f>IF(OR(C850="",C850=R$4,C850=S$4),NA(),MATCH($B850&amp;$C850,K!$E:$E,0))</f>
        <v>#N/A</v>
      </c>
    </row>
    <row r="851" spans="1:17" ht="20.25">
      <c r="A851" s="193"/>
      <c r="B851" s="213"/>
      <c r="C851" s="213"/>
      <c r="D851" s="213" t="str">
        <f ca="1">IF(ISERROR($Q851),"",OFFSET(K!$D$1,$Q851-1,0))</f>
        <v/>
      </c>
      <c r="E851" s="213" t="str">
        <f ca="1">IF(ISERROR($Q851),"",OFFSET(K!$C$1,$Q851-1,0))</f>
        <v/>
      </c>
      <c r="F851" s="213" t="str">
        <f t="shared" ca="1" si="13"/>
        <v/>
      </c>
      <c r="G851" s="198"/>
      <c r="H851" s="207"/>
      <c r="I851" s="207"/>
      <c r="J851" s="207"/>
      <c r="K851" s="207"/>
      <c r="L851" s="207"/>
      <c r="M851" s="207"/>
      <c r="N851" s="207"/>
      <c r="O851" s="199"/>
      <c r="P851" s="208"/>
      <c r="Q851" s="209" t="e">
        <f>IF(OR(C851="",C851=R$4,C851=S$4),NA(),MATCH($B851&amp;$C851,K!$E:$E,0))</f>
        <v>#N/A</v>
      </c>
    </row>
    <row r="852" spans="1:17" ht="20.25">
      <c r="A852" s="193"/>
      <c r="B852" s="213"/>
      <c r="C852" s="213"/>
      <c r="D852" s="213" t="str">
        <f ca="1">IF(ISERROR($Q852),"",OFFSET(K!$D$1,$Q852-1,0))</f>
        <v/>
      </c>
      <c r="E852" s="213" t="str">
        <f ca="1">IF(ISERROR($Q852),"",OFFSET(K!$C$1,$Q852-1,0))</f>
        <v/>
      </c>
      <c r="F852" s="213" t="str">
        <f t="shared" ca="1" si="13"/>
        <v/>
      </c>
      <c r="G852" s="198"/>
      <c r="H852" s="207"/>
      <c r="I852" s="207"/>
      <c r="J852" s="207"/>
      <c r="K852" s="207"/>
      <c r="L852" s="207"/>
      <c r="M852" s="207"/>
      <c r="N852" s="207"/>
      <c r="O852" s="199"/>
      <c r="P852" s="208"/>
      <c r="Q852" s="209" t="e">
        <f>IF(OR(C852="",C852=R$4,C852=S$4),NA(),MATCH($B852&amp;$C852,K!$E:$E,0))</f>
        <v>#N/A</v>
      </c>
    </row>
    <row r="853" spans="1:17" ht="20.25">
      <c r="A853" s="193"/>
      <c r="B853" s="213"/>
      <c r="C853" s="213"/>
      <c r="D853" s="213" t="str">
        <f ca="1">IF(ISERROR($Q853),"",OFFSET(K!$D$1,$Q853-1,0))</f>
        <v/>
      </c>
      <c r="E853" s="213" t="str">
        <f ca="1">IF(ISERROR($Q853),"",OFFSET(K!$C$1,$Q853-1,0))</f>
        <v/>
      </c>
      <c r="F853" s="213" t="str">
        <f t="shared" ca="1" si="13"/>
        <v/>
      </c>
      <c r="G853" s="198"/>
      <c r="H853" s="207"/>
      <c r="I853" s="207"/>
      <c r="J853" s="207"/>
      <c r="K853" s="207"/>
      <c r="L853" s="207"/>
      <c r="M853" s="207"/>
      <c r="N853" s="207"/>
      <c r="O853" s="199"/>
      <c r="P853" s="208"/>
      <c r="Q853" s="209" t="e">
        <f>IF(OR(C853="",C853=R$4,C853=S$4),NA(),MATCH($B853&amp;$C853,K!$E:$E,0))</f>
        <v>#N/A</v>
      </c>
    </row>
    <row r="854" spans="1:17" ht="20.25">
      <c r="A854" s="193"/>
      <c r="B854" s="213"/>
      <c r="C854" s="213"/>
      <c r="D854" s="213" t="str">
        <f ca="1">IF(ISERROR($Q854),"",OFFSET(K!$D$1,$Q854-1,0))</f>
        <v/>
      </c>
      <c r="E854" s="213" t="str">
        <f ca="1">IF(ISERROR($Q854),"",OFFSET(K!$C$1,$Q854-1,0))</f>
        <v/>
      </c>
      <c r="F854" s="213" t="str">
        <f t="shared" ca="1" si="13"/>
        <v/>
      </c>
      <c r="G854" s="198"/>
      <c r="H854" s="207"/>
      <c r="I854" s="207"/>
      <c r="J854" s="207"/>
      <c r="K854" s="207"/>
      <c r="L854" s="207"/>
      <c r="M854" s="207"/>
      <c r="N854" s="207"/>
      <c r="O854" s="199"/>
      <c r="P854" s="208"/>
      <c r="Q854" s="209" t="e">
        <f>IF(OR(C854="",C854=R$4,C854=S$4),NA(),MATCH($B854&amp;$C854,K!$E:$E,0))</f>
        <v>#N/A</v>
      </c>
    </row>
    <row r="855" spans="1:17" ht="20.25">
      <c r="A855" s="193"/>
      <c r="B855" s="213"/>
      <c r="C855" s="213"/>
      <c r="D855" s="213" t="str">
        <f ca="1">IF(ISERROR($Q855),"",OFFSET(K!$D$1,$Q855-1,0))</f>
        <v/>
      </c>
      <c r="E855" s="213" t="str">
        <f ca="1">IF(ISERROR($Q855),"",OFFSET(K!$C$1,$Q855-1,0))</f>
        <v/>
      </c>
      <c r="F855" s="213" t="str">
        <f t="shared" ca="1" si="13"/>
        <v/>
      </c>
      <c r="G855" s="198"/>
      <c r="H855" s="207"/>
      <c r="I855" s="207"/>
      <c r="J855" s="207"/>
      <c r="K855" s="207"/>
      <c r="L855" s="207"/>
      <c r="M855" s="207"/>
      <c r="N855" s="207"/>
      <c r="O855" s="199"/>
      <c r="P855" s="208"/>
      <c r="Q855" s="209" t="e">
        <f>IF(OR(C855="",C855=R$4,C855=S$4),NA(),MATCH($B855&amp;$C855,K!$E:$E,0))</f>
        <v>#N/A</v>
      </c>
    </row>
    <row r="856" spans="1:17" ht="20.25">
      <c r="A856" s="193"/>
      <c r="B856" s="213"/>
      <c r="C856" s="213"/>
      <c r="D856" s="213" t="str">
        <f ca="1">IF(ISERROR($Q856),"",OFFSET(K!$D$1,$Q856-1,0))</f>
        <v/>
      </c>
      <c r="E856" s="213" t="str">
        <f ca="1">IF(ISERROR($Q856),"",OFFSET(K!$C$1,$Q856-1,0))</f>
        <v/>
      </c>
      <c r="F856" s="213" t="str">
        <f t="shared" ca="1" si="13"/>
        <v/>
      </c>
      <c r="G856" s="198"/>
      <c r="H856" s="207"/>
      <c r="I856" s="207"/>
      <c r="J856" s="207"/>
      <c r="K856" s="207"/>
      <c r="L856" s="207"/>
      <c r="M856" s="207"/>
      <c r="N856" s="207"/>
      <c r="O856" s="199"/>
      <c r="P856" s="208"/>
      <c r="Q856" s="209" t="e">
        <f>IF(OR(C856="",C856=R$4,C856=S$4),NA(),MATCH($B856&amp;$C856,K!$E:$E,0))</f>
        <v>#N/A</v>
      </c>
    </row>
    <row r="857" spans="1:17" ht="20.25">
      <c r="A857" s="193"/>
      <c r="B857" s="213"/>
      <c r="C857" s="213"/>
      <c r="D857" s="213" t="str">
        <f ca="1">IF(ISERROR($Q857),"",OFFSET(K!$D$1,$Q857-1,0))</f>
        <v/>
      </c>
      <c r="E857" s="213" t="str">
        <f ca="1">IF(ISERROR($Q857),"",OFFSET(K!$C$1,$Q857-1,0))</f>
        <v/>
      </c>
      <c r="F857" s="213" t="str">
        <f t="shared" ca="1" si="13"/>
        <v/>
      </c>
      <c r="G857" s="198"/>
      <c r="H857" s="207"/>
      <c r="I857" s="207"/>
      <c r="J857" s="207"/>
      <c r="K857" s="207"/>
      <c r="L857" s="207"/>
      <c r="M857" s="207"/>
      <c r="N857" s="207"/>
      <c r="O857" s="199"/>
      <c r="P857" s="208"/>
      <c r="Q857" s="209" t="e">
        <f>IF(OR(C857="",C857=R$4,C857=S$4),NA(),MATCH($B857&amp;$C857,K!$E:$E,0))</f>
        <v>#N/A</v>
      </c>
    </row>
    <row r="858" spans="1:17" ht="20.25">
      <c r="A858" s="193"/>
      <c r="B858" s="213"/>
      <c r="C858" s="213"/>
      <c r="D858" s="213" t="str">
        <f ca="1">IF(ISERROR($Q858),"",OFFSET(K!$D$1,$Q858-1,0))</f>
        <v/>
      </c>
      <c r="E858" s="213" t="str">
        <f ca="1">IF(ISERROR($Q858),"",OFFSET(K!$C$1,$Q858-1,0))</f>
        <v/>
      </c>
      <c r="F858" s="213" t="str">
        <f t="shared" ca="1" si="13"/>
        <v/>
      </c>
      <c r="G858" s="198"/>
      <c r="H858" s="207"/>
      <c r="I858" s="207"/>
      <c r="J858" s="207"/>
      <c r="K858" s="207"/>
      <c r="L858" s="207"/>
      <c r="M858" s="207"/>
      <c r="N858" s="207"/>
      <c r="O858" s="199"/>
      <c r="P858" s="208"/>
      <c r="Q858" s="209" t="e">
        <f>IF(OR(C858="",C858=R$4,C858=S$4),NA(),MATCH($B858&amp;$C858,K!$E:$E,0))</f>
        <v>#N/A</v>
      </c>
    </row>
    <row r="859" spans="1:17" ht="20.25">
      <c r="A859" s="193"/>
      <c r="B859" s="213"/>
      <c r="C859" s="213"/>
      <c r="D859" s="213" t="str">
        <f ca="1">IF(ISERROR($Q859),"",OFFSET(K!$D$1,$Q859-1,0))</f>
        <v/>
      </c>
      <c r="E859" s="213" t="str">
        <f ca="1">IF(ISERROR($Q859),"",OFFSET(K!$C$1,$Q859-1,0))</f>
        <v/>
      </c>
      <c r="F859" s="213" t="str">
        <f t="shared" ca="1" si="13"/>
        <v/>
      </c>
      <c r="G859" s="198"/>
      <c r="H859" s="207"/>
      <c r="I859" s="207"/>
      <c r="J859" s="207"/>
      <c r="K859" s="207"/>
      <c r="L859" s="207"/>
      <c r="M859" s="207"/>
      <c r="N859" s="207"/>
      <c r="O859" s="199"/>
      <c r="P859" s="208"/>
      <c r="Q859" s="209" t="e">
        <f>IF(OR(C859="",C859=R$4,C859=S$4),NA(),MATCH($B859&amp;$C859,K!$E:$E,0))</f>
        <v>#N/A</v>
      </c>
    </row>
    <row r="860" spans="1:17" ht="20.25">
      <c r="A860" s="193"/>
      <c r="B860" s="213"/>
      <c r="C860" s="213"/>
      <c r="D860" s="213" t="str">
        <f ca="1">IF(ISERROR($Q860),"",OFFSET(K!$D$1,$Q860-1,0))</f>
        <v/>
      </c>
      <c r="E860" s="213" t="str">
        <f ca="1">IF(ISERROR($Q860),"",OFFSET(K!$C$1,$Q860-1,0))</f>
        <v/>
      </c>
      <c r="F860" s="213" t="str">
        <f t="shared" ca="1" si="13"/>
        <v/>
      </c>
      <c r="G860" s="198"/>
      <c r="H860" s="207"/>
      <c r="I860" s="207"/>
      <c r="J860" s="207"/>
      <c r="K860" s="207"/>
      <c r="L860" s="207"/>
      <c r="M860" s="207"/>
      <c r="N860" s="207"/>
      <c r="O860" s="199"/>
      <c r="P860" s="208"/>
      <c r="Q860" s="209" t="e">
        <f>IF(OR(C860="",C860=R$4,C860=S$4),NA(),MATCH($B860&amp;$C860,K!$E:$E,0))</f>
        <v>#N/A</v>
      </c>
    </row>
    <row r="861" spans="1:17" ht="20.25">
      <c r="A861" s="193"/>
      <c r="B861" s="213"/>
      <c r="C861" s="213"/>
      <c r="D861" s="213" t="str">
        <f ca="1">IF(ISERROR($Q861),"",OFFSET(K!$D$1,$Q861-1,0))</f>
        <v/>
      </c>
      <c r="E861" s="213" t="str">
        <f ca="1">IF(ISERROR($Q861),"",OFFSET(K!$C$1,$Q861-1,0))</f>
        <v/>
      </c>
      <c r="F861" s="213" t="str">
        <f t="shared" ca="1" si="13"/>
        <v/>
      </c>
      <c r="G861" s="198"/>
      <c r="H861" s="207"/>
      <c r="I861" s="207"/>
      <c r="J861" s="207"/>
      <c r="K861" s="207"/>
      <c r="L861" s="207"/>
      <c r="M861" s="207"/>
      <c r="N861" s="207"/>
      <c r="O861" s="199"/>
      <c r="P861" s="208"/>
      <c r="Q861" s="209" t="e">
        <f>IF(OR(C861="",C861=R$4,C861=S$4),NA(),MATCH($B861&amp;$C861,K!$E:$E,0))</f>
        <v>#N/A</v>
      </c>
    </row>
    <row r="862" spans="1:17" ht="20.25">
      <c r="A862" s="193"/>
      <c r="B862" s="213"/>
      <c r="C862" s="213"/>
      <c r="D862" s="213" t="str">
        <f ca="1">IF(ISERROR($Q862),"",OFFSET(K!$D$1,$Q862-1,0))</f>
        <v/>
      </c>
      <c r="E862" s="213" t="str">
        <f ca="1">IF(ISERROR($Q862),"",OFFSET(K!$C$1,$Q862-1,0))</f>
        <v/>
      </c>
      <c r="F862" s="213" t="str">
        <f t="shared" ca="1" si="13"/>
        <v/>
      </c>
      <c r="G862" s="198"/>
      <c r="H862" s="207"/>
      <c r="I862" s="207"/>
      <c r="J862" s="207"/>
      <c r="K862" s="207"/>
      <c r="L862" s="207"/>
      <c r="M862" s="207"/>
      <c r="N862" s="207"/>
      <c r="O862" s="199"/>
      <c r="P862" s="208"/>
      <c r="Q862" s="209" t="e">
        <f>IF(OR(C862="",C862=R$4,C862=S$4),NA(),MATCH($B862&amp;$C862,K!$E:$E,0))</f>
        <v>#N/A</v>
      </c>
    </row>
    <row r="863" spans="1:17" ht="20.25">
      <c r="A863" s="193"/>
      <c r="B863" s="213"/>
      <c r="C863" s="213"/>
      <c r="D863" s="213" t="str">
        <f ca="1">IF(ISERROR($Q863),"",OFFSET(K!$D$1,$Q863-1,0))</f>
        <v/>
      </c>
      <c r="E863" s="213" t="str">
        <f ca="1">IF(ISERROR($Q863),"",OFFSET(K!$C$1,$Q863-1,0))</f>
        <v/>
      </c>
      <c r="F863" s="213" t="str">
        <f t="shared" ca="1" si="13"/>
        <v/>
      </c>
      <c r="G863" s="198"/>
      <c r="H863" s="207"/>
      <c r="I863" s="207"/>
      <c r="J863" s="207"/>
      <c r="K863" s="207"/>
      <c r="L863" s="207"/>
      <c r="M863" s="207"/>
      <c r="N863" s="207"/>
      <c r="O863" s="199"/>
      <c r="P863" s="208"/>
      <c r="Q863" s="209" t="e">
        <f>IF(OR(C863="",C863=R$4,C863=S$4),NA(),MATCH($B863&amp;$C863,K!$E:$E,0))</f>
        <v>#N/A</v>
      </c>
    </row>
    <row r="864" spans="1:17" ht="20.25">
      <c r="A864" s="193"/>
      <c r="B864" s="213"/>
      <c r="C864" s="213"/>
      <c r="D864" s="213" t="str">
        <f ca="1">IF(ISERROR($Q864),"",OFFSET(K!$D$1,$Q864-1,0))</f>
        <v/>
      </c>
      <c r="E864" s="213" t="str">
        <f ca="1">IF(ISERROR($Q864),"",OFFSET(K!$C$1,$Q864-1,0))</f>
        <v/>
      </c>
      <c r="F864" s="213" t="str">
        <f t="shared" ca="1" si="13"/>
        <v/>
      </c>
      <c r="G864" s="198"/>
      <c r="H864" s="207"/>
      <c r="I864" s="207"/>
      <c r="J864" s="207"/>
      <c r="K864" s="207"/>
      <c r="L864" s="207"/>
      <c r="M864" s="207"/>
      <c r="N864" s="207"/>
      <c r="O864" s="199"/>
      <c r="P864" s="208"/>
      <c r="Q864" s="209" t="e">
        <f>IF(OR(C864="",C864=R$4,C864=S$4),NA(),MATCH($B864&amp;$C864,K!$E:$E,0))</f>
        <v>#N/A</v>
      </c>
    </row>
    <row r="865" spans="1:17" ht="20.25">
      <c r="A865" s="193"/>
      <c r="B865" s="213"/>
      <c r="C865" s="213"/>
      <c r="D865" s="213" t="str">
        <f ca="1">IF(ISERROR($Q865),"",OFFSET(K!$D$1,$Q865-1,0))</f>
        <v/>
      </c>
      <c r="E865" s="213" t="str">
        <f ca="1">IF(ISERROR($Q865),"",OFFSET(K!$C$1,$Q865-1,0))</f>
        <v/>
      </c>
      <c r="F865" s="213" t="str">
        <f t="shared" ca="1" si="13"/>
        <v/>
      </c>
      <c r="G865" s="198"/>
      <c r="H865" s="207"/>
      <c r="I865" s="207"/>
      <c r="J865" s="207"/>
      <c r="K865" s="207"/>
      <c r="L865" s="207"/>
      <c r="M865" s="207"/>
      <c r="N865" s="207"/>
      <c r="O865" s="199"/>
      <c r="P865" s="208"/>
      <c r="Q865" s="209" t="e">
        <f>IF(OR(C865="",C865=R$4,C865=S$4),NA(),MATCH($B865&amp;$C865,K!$E:$E,0))</f>
        <v>#N/A</v>
      </c>
    </row>
    <row r="866" spans="1:17" ht="20.25">
      <c r="A866" s="193"/>
      <c r="B866" s="213"/>
      <c r="C866" s="213"/>
      <c r="D866" s="213" t="str">
        <f ca="1">IF(ISERROR($Q866),"",OFFSET(K!$D$1,$Q866-1,0))</f>
        <v/>
      </c>
      <c r="E866" s="213" t="str">
        <f ca="1">IF(ISERROR($Q866),"",OFFSET(K!$C$1,$Q866-1,0))</f>
        <v/>
      </c>
      <c r="F866" s="213" t="str">
        <f t="shared" ca="1" si="13"/>
        <v/>
      </c>
      <c r="G866" s="198"/>
      <c r="H866" s="207"/>
      <c r="I866" s="207"/>
      <c r="J866" s="207"/>
      <c r="K866" s="207"/>
      <c r="L866" s="207"/>
      <c r="M866" s="207"/>
      <c r="N866" s="207"/>
      <c r="O866" s="199"/>
      <c r="P866" s="208"/>
      <c r="Q866" s="209" t="e">
        <f>IF(OR(C866="",C866=R$4,C866=S$4),NA(),MATCH($B866&amp;$C866,K!$E:$E,0))</f>
        <v>#N/A</v>
      </c>
    </row>
    <row r="867" spans="1:17" ht="20.25">
      <c r="A867" s="193"/>
      <c r="B867" s="213"/>
      <c r="C867" s="213"/>
      <c r="D867" s="213" t="str">
        <f ca="1">IF(ISERROR($Q867),"",OFFSET(K!$D$1,$Q867-1,0))</f>
        <v/>
      </c>
      <c r="E867" s="213" t="str">
        <f ca="1">IF(ISERROR($Q867),"",OFFSET(K!$C$1,$Q867-1,0))</f>
        <v/>
      </c>
      <c r="F867" s="213" t="str">
        <f t="shared" ca="1" si="13"/>
        <v/>
      </c>
      <c r="G867" s="198"/>
      <c r="H867" s="207"/>
      <c r="I867" s="207"/>
      <c r="J867" s="207"/>
      <c r="K867" s="207"/>
      <c r="L867" s="207"/>
      <c r="M867" s="207"/>
      <c r="N867" s="207"/>
      <c r="O867" s="199"/>
      <c r="P867" s="208"/>
      <c r="Q867" s="209" t="e">
        <f>IF(OR(C867="",C867=R$4,C867=S$4),NA(),MATCH($B867&amp;$C867,K!$E:$E,0))</f>
        <v>#N/A</v>
      </c>
    </row>
    <row r="868" spans="1:17" ht="20.25">
      <c r="A868" s="193"/>
      <c r="B868" s="213"/>
      <c r="C868" s="213"/>
      <c r="D868" s="213" t="str">
        <f ca="1">IF(ISERROR($Q868),"",OFFSET(K!$D$1,$Q868-1,0))</f>
        <v/>
      </c>
      <c r="E868" s="213" t="str">
        <f ca="1">IF(ISERROR($Q868),"",OFFSET(K!$C$1,$Q868-1,0))</f>
        <v/>
      </c>
      <c r="F868" s="213" t="str">
        <f t="shared" ca="1" si="13"/>
        <v/>
      </c>
      <c r="G868" s="198"/>
      <c r="H868" s="207"/>
      <c r="I868" s="207"/>
      <c r="J868" s="207"/>
      <c r="K868" s="207"/>
      <c r="L868" s="207"/>
      <c r="M868" s="207"/>
      <c r="N868" s="207"/>
      <c r="O868" s="199"/>
      <c r="P868" s="208"/>
      <c r="Q868" s="209" t="e">
        <f>IF(OR(C868="",C868=R$4,C868=S$4),NA(),MATCH($B868&amp;$C868,K!$E:$E,0))</f>
        <v>#N/A</v>
      </c>
    </row>
    <row r="869" spans="1:17" ht="20.25">
      <c r="A869" s="193"/>
      <c r="B869" s="213"/>
      <c r="C869" s="213"/>
      <c r="D869" s="213" t="str">
        <f ca="1">IF(ISERROR($Q869),"",OFFSET(K!$D$1,$Q869-1,0))</f>
        <v/>
      </c>
      <c r="E869" s="213" t="str">
        <f ca="1">IF(ISERROR($Q869),"",OFFSET(K!$C$1,$Q869-1,0))</f>
        <v/>
      </c>
      <c r="F869" s="213" t="str">
        <f t="shared" ca="1" si="13"/>
        <v/>
      </c>
      <c r="G869" s="198"/>
      <c r="H869" s="207"/>
      <c r="I869" s="207"/>
      <c r="J869" s="207"/>
      <c r="K869" s="207"/>
      <c r="L869" s="207"/>
      <c r="M869" s="207"/>
      <c r="N869" s="207"/>
      <c r="O869" s="199"/>
      <c r="P869" s="208"/>
      <c r="Q869" s="209" t="e">
        <f>IF(OR(C869="",C869=R$4,C869=S$4),NA(),MATCH($B869&amp;$C869,K!$E:$E,0))</f>
        <v>#N/A</v>
      </c>
    </row>
    <row r="870" spans="1:17" ht="20.25">
      <c r="A870" s="193"/>
      <c r="B870" s="213"/>
      <c r="C870" s="213"/>
      <c r="D870" s="213" t="str">
        <f ca="1">IF(ISERROR($Q870),"",OFFSET(K!$D$1,$Q870-1,0))</f>
        <v/>
      </c>
      <c r="E870" s="213" t="str">
        <f ca="1">IF(ISERROR($Q870),"",OFFSET(K!$C$1,$Q870-1,0))</f>
        <v/>
      </c>
      <c r="F870" s="213" t="str">
        <f t="shared" ca="1" si="13"/>
        <v/>
      </c>
      <c r="G870" s="198"/>
      <c r="H870" s="207"/>
      <c r="I870" s="207"/>
      <c r="J870" s="207"/>
      <c r="K870" s="207"/>
      <c r="L870" s="207"/>
      <c r="M870" s="207"/>
      <c r="N870" s="207"/>
      <c r="O870" s="199"/>
      <c r="P870" s="208"/>
      <c r="Q870" s="209" t="e">
        <f>IF(OR(C870="",C870=R$4,C870=S$4),NA(),MATCH($B870&amp;$C870,K!$E:$E,0))</f>
        <v>#N/A</v>
      </c>
    </row>
    <row r="871" spans="1:17" ht="20.25">
      <c r="A871" s="193"/>
      <c r="B871" s="213"/>
      <c r="C871" s="213"/>
      <c r="D871" s="213" t="str">
        <f ca="1">IF(ISERROR($Q871),"",OFFSET(K!$D$1,$Q871-1,0))</f>
        <v/>
      </c>
      <c r="E871" s="213" t="str">
        <f ca="1">IF(ISERROR($Q871),"",OFFSET(K!$C$1,$Q871-1,0))</f>
        <v/>
      </c>
      <c r="F871" s="213" t="str">
        <f t="shared" ca="1" si="13"/>
        <v/>
      </c>
      <c r="G871" s="198"/>
      <c r="H871" s="207"/>
      <c r="I871" s="207"/>
      <c r="J871" s="207"/>
      <c r="K871" s="207"/>
      <c r="L871" s="207"/>
      <c r="M871" s="207"/>
      <c r="N871" s="207"/>
      <c r="O871" s="199"/>
      <c r="P871" s="208"/>
      <c r="Q871" s="209" t="e">
        <f>IF(OR(C871="",C871=R$4,C871=S$4),NA(),MATCH($B871&amp;$C871,K!$E:$E,0))</f>
        <v>#N/A</v>
      </c>
    </row>
    <row r="872" spans="1:17" ht="20.25">
      <c r="A872" s="193"/>
      <c r="B872" s="213"/>
      <c r="C872" s="213"/>
      <c r="D872" s="213" t="str">
        <f ca="1">IF(ISERROR($Q872),"",OFFSET(K!$D$1,$Q872-1,0))</f>
        <v/>
      </c>
      <c r="E872" s="213" t="str">
        <f ca="1">IF(ISERROR($Q872),"",OFFSET(K!$C$1,$Q872-1,0))</f>
        <v/>
      </c>
      <c r="F872" s="213" t="str">
        <f t="shared" ca="1" si="13"/>
        <v/>
      </c>
      <c r="G872" s="198"/>
      <c r="H872" s="207"/>
      <c r="I872" s="207"/>
      <c r="J872" s="207"/>
      <c r="K872" s="207"/>
      <c r="L872" s="207"/>
      <c r="M872" s="207"/>
      <c r="N872" s="207"/>
      <c r="O872" s="199"/>
      <c r="P872" s="208"/>
      <c r="Q872" s="209" t="e">
        <f>IF(OR(C872="",C872=R$4,C872=S$4),NA(),MATCH($B872&amp;$C872,K!$E:$E,0))</f>
        <v>#N/A</v>
      </c>
    </row>
    <row r="873" spans="1:17" ht="20.25">
      <c r="A873" s="193"/>
      <c r="B873" s="213"/>
      <c r="C873" s="213"/>
      <c r="D873" s="213" t="str">
        <f ca="1">IF(ISERROR($Q873),"",OFFSET(K!$D$1,$Q873-1,0))</f>
        <v/>
      </c>
      <c r="E873" s="213" t="str">
        <f ca="1">IF(ISERROR($Q873),"",OFFSET(K!$C$1,$Q873-1,0))</f>
        <v/>
      </c>
      <c r="F873" s="213" t="str">
        <f t="shared" ca="1" si="13"/>
        <v/>
      </c>
      <c r="G873" s="198"/>
      <c r="H873" s="207"/>
      <c r="I873" s="207"/>
      <c r="J873" s="207"/>
      <c r="K873" s="207"/>
      <c r="L873" s="207"/>
      <c r="M873" s="207"/>
      <c r="N873" s="207"/>
      <c r="O873" s="199"/>
      <c r="P873" s="208"/>
      <c r="Q873" s="209" t="e">
        <f>IF(OR(C873="",C873=R$4,C873=S$4),NA(),MATCH($B873&amp;$C873,K!$E:$E,0))</f>
        <v>#N/A</v>
      </c>
    </row>
    <row r="874" spans="1:17" ht="20.25">
      <c r="A874" s="193"/>
      <c r="B874" s="213"/>
      <c r="C874" s="213"/>
      <c r="D874" s="213" t="str">
        <f ca="1">IF(ISERROR($Q874),"",OFFSET(K!$D$1,$Q874-1,0))</f>
        <v/>
      </c>
      <c r="E874" s="213" t="str">
        <f ca="1">IF(ISERROR($Q874),"",OFFSET(K!$C$1,$Q874-1,0))</f>
        <v/>
      </c>
      <c r="F874" s="213" t="str">
        <f t="shared" ca="1" si="13"/>
        <v/>
      </c>
      <c r="G874" s="198"/>
      <c r="H874" s="207"/>
      <c r="I874" s="207"/>
      <c r="J874" s="207"/>
      <c r="K874" s="207"/>
      <c r="L874" s="207"/>
      <c r="M874" s="207"/>
      <c r="N874" s="207"/>
      <c r="O874" s="199"/>
      <c r="P874" s="208"/>
      <c r="Q874" s="209" t="e">
        <f>IF(OR(C874="",C874=R$4,C874=S$4),NA(),MATCH($B874&amp;$C874,K!$E:$E,0))</f>
        <v>#N/A</v>
      </c>
    </row>
    <row r="875" spans="1:17" ht="20.25">
      <c r="A875" s="193"/>
      <c r="B875" s="213"/>
      <c r="C875" s="213"/>
      <c r="D875" s="213" t="str">
        <f ca="1">IF(ISERROR($Q875),"",OFFSET(K!$D$1,$Q875-1,0))</f>
        <v/>
      </c>
      <c r="E875" s="213" t="str">
        <f ca="1">IF(ISERROR($Q875),"",OFFSET(K!$C$1,$Q875-1,0))</f>
        <v/>
      </c>
      <c r="F875" s="213" t="str">
        <f t="shared" ca="1" si="13"/>
        <v/>
      </c>
      <c r="G875" s="198"/>
      <c r="H875" s="207"/>
      <c r="I875" s="207"/>
      <c r="J875" s="207"/>
      <c r="K875" s="207"/>
      <c r="L875" s="207"/>
      <c r="M875" s="207"/>
      <c r="N875" s="207"/>
      <c r="O875" s="199"/>
      <c r="P875" s="208"/>
      <c r="Q875" s="209" t="e">
        <f>IF(OR(C875="",C875=R$4,C875=S$4),NA(),MATCH($B875&amp;$C875,K!$E:$E,0))</f>
        <v>#N/A</v>
      </c>
    </row>
    <row r="876" spans="1:17" ht="20.25">
      <c r="A876" s="193"/>
      <c r="B876" s="213"/>
      <c r="C876" s="213"/>
      <c r="D876" s="213" t="str">
        <f ca="1">IF(ISERROR($Q876),"",OFFSET(K!$D$1,$Q876-1,0))</f>
        <v/>
      </c>
      <c r="E876" s="213" t="str">
        <f ca="1">IF(ISERROR($Q876),"",OFFSET(K!$C$1,$Q876-1,0))</f>
        <v/>
      </c>
      <c r="F876" s="213" t="str">
        <f t="shared" ca="1" si="13"/>
        <v/>
      </c>
      <c r="G876" s="198"/>
      <c r="H876" s="207"/>
      <c r="I876" s="207"/>
      <c r="J876" s="207"/>
      <c r="K876" s="207"/>
      <c r="L876" s="207"/>
      <c r="M876" s="207"/>
      <c r="N876" s="207"/>
      <c r="O876" s="199"/>
      <c r="P876" s="208"/>
      <c r="Q876" s="209" t="e">
        <f>IF(OR(C876="",C876=R$4,C876=S$4),NA(),MATCH($B876&amp;$C876,K!$E:$E,0))</f>
        <v>#N/A</v>
      </c>
    </row>
    <row r="877" spans="1:17" ht="20.25">
      <c r="A877" s="193"/>
      <c r="B877" s="213"/>
      <c r="C877" s="213"/>
      <c r="D877" s="213" t="str">
        <f ca="1">IF(ISERROR($Q877),"",OFFSET(K!$D$1,$Q877-1,0))</f>
        <v/>
      </c>
      <c r="E877" s="213" t="str">
        <f ca="1">IF(ISERROR($Q877),"",OFFSET(K!$C$1,$Q877-1,0))</f>
        <v/>
      </c>
      <c r="F877" s="213" t="str">
        <f t="shared" ca="1" si="13"/>
        <v/>
      </c>
      <c r="G877" s="198"/>
      <c r="H877" s="207"/>
      <c r="I877" s="207"/>
      <c r="J877" s="207"/>
      <c r="K877" s="207"/>
      <c r="L877" s="207"/>
      <c r="M877" s="207"/>
      <c r="N877" s="207"/>
      <c r="O877" s="199"/>
      <c r="P877" s="208"/>
      <c r="Q877" s="209" t="e">
        <f>IF(OR(C877="",C877=R$4,C877=S$4),NA(),MATCH($B877&amp;$C877,K!$E:$E,0))</f>
        <v>#N/A</v>
      </c>
    </row>
    <row r="878" spans="1:17" ht="20.25">
      <c r="A878" s="193"/>
      <c r="B878" s="213"/>
      <c r="C878" s="213"/>
      <c r="D878" s="213" t="str">
        <f ca="1">IF(ISERROR($Q878),"",OFFSET(K!$D$1,$Q878-1,0))</f>
        <v/>
      </c>
      <c r="E878" s="213" t="str">
        <f ca="1">IF(ISERROR($Q878),"",OFFSET(K!$C$1,$Q878-1,0))</f>
        <v/>
      </c>
      <c r="F878" s="213" t="str">
        <f t="shared" ca="1" si="13"/>
        <v/>
      </c>
      <c r="G878" s="198"/>
      <c r="H878" s="207"/>
      <c r="I878" s="207"/>
      <c r="J878" s="207"/>
      <c r="K878" s="207"/>
      <c r="L878" s="207"/>
      <c r="M878" s="207"/>
      <c r="N878" s="207"/>
      <c r="O878" s="199"/>
      <c r="P878" s="208"/>
      <c r="Q878" s="209" t="e">
        <f>IF(OR(C878="",C878=R$4,C878=S$4),NA(),MATCH($B878&amp;$C878,K!$E:$E,0))</f>
        <v>#N/A</v>
      </c>
    </row>
    <row r="879" spans="1:17" ht="20.25">
      <c r="A879" s="193"/>
      <c r="B879" s="213"/>
      <c r="C879" s="213"/>
      <c r="D879" s="213" t="str">
        <f ca="1">IF(ISERROR($Q879),"",OFFSET(K!$D$1,$Q879-1,0))</f>
        <v/>
      </c>
      <c r="E879" s="213" t="str">
        <f ca="1">IF(ISERROR($Q879),"",OFFSET(K!$C$1,$Q879-1,0))</f>
        <v/>
      </c>
      <c r="F879" s="213" t="str">
        <f t="shared" ca="1" si="13"/>
        <v/>
      </c>
      <c r="G879" s="198"/>
      <c r="H879" s="207"/>
      <c r="I879" s="207"/>
      <c r="J879" s="207"/>
      <c r="K879" s="207"/>
      <c r="L879" s="207"/>
      <c r="M879" s="207"/>
      <c r="N879" s="207"/>
      <c r="O879" s="199"/>
      <c r="P879" s="208"/>
      <c r="Q879" s="209" t="e">
        <f>IF(OR(C879="",C879=R$4,C879=S$4),NA(),MATCH($B879&amp;$C879,K!$E:$E,0))</f>
        <v>#N/A</v>
      </c>
    </row>
    <row r="880" spans="1:17" ht="20.25">
      <c r="A880" s="193"/>
      <c r="B880" s="213"/>
      <c r="C880" s="213"/>
      <c r="D880" s="213" t="str">
        <f ca="1">IF(ISERROR($Q880),"",OFFSET(K!$D$1,$Q880-1,0))</f>
        <v/>
      </c>
      <c r="E880" s="213" t="str">
        <f ca="1">IF(ISERROR($Q880),"",OFFSET(K!$C$1,$Q880-1,0))</f>
        <v/>
      </c>
      <c r="F880" s="213" t="str">
        <f t="shared" ca="1" si="13"/>
        <v/>
      </c>
      <c r="G880" s="198"/>
      <c r="H880" s="207"/>
      <c r="I880" s="207"/>
      <c r="J880" s="207"/>
      <c r="K880" s="207"/>
      <c r="L880" s="207"/>
      <c r="M880" s="207"/>
      <c r="N880" s="207"/>
      <c r="O880" s="199"/>
      <c r="P880" s="208"/>
      <c r="Q880" s="209" t="e">
        <f>IF(OR(C880="",C880=R$4,C880=S$4),NA(),MATCH($B880&amp;$C880,K!$E:$E,0))</f>
        <v>#N/A</v>
      </c>
    </row>
    <row r="881" spans="1:17" ht="20.25">
      <c r="A881" s="193"/>
      <c r="B881" s="213"/>
      <c r="C881" s="213"/>
      <c r="D881" s="213" t="str">
        <f ca="1">IF(ISERROR($Q881),"",OFFSET(K!$D$1,$Q881-1,0))</f>
        <v/>
      </c>
      <c r="E881" s="213" t="str">
        <f ca="1">IF(ISERROR($Q881),"",OFFSET(K!$C$1,$Q881-1,0))</f>
        <v/>
      </c>
      <c r="F881" s="213" t="str">
        <f t="shared" ca="1" si="13"/>
        <v/>
      </c>
      <c r="G881" s="198"/>
      <c r="H881" s="207"/>
      <c r="I881" s="207"/>
      <c r="J881" s="207"/>
      <c r="K881" s="207"/>
      <c r="L881" s="207"/>
      <c r="M881" s="207"/>
      <c r="N881" s="207"/>
      <c r="O881" s="199"/>
      <c r="P881" s="208"/>
      <c r="Q881" s="209" t="e">
        <f>IF(OR(C881="",C881=R$4,C881=S$4),NA(),MATCH($B881&amp;$C881,K!$E:$E,0))</f>
        <v>#N/A</v>
      </c>
    </row>
    <row r="882" spans="1:17" ht="20.25">
      <c r="A882" s="193"/>
      <c r="B882" s="213"/>
      <c r="C882" s="213"/>
      <c r="D882" s="213" t="str">
        <f ca="1">IF(ISERROR($Q882),"",OFFSET(K!$D$1,$Q882-1,0))</f>
        <v/>
      </c>
      <c r="E882" s="213" t="str">
        <f ca="1">IF(ISERROR($Q882),"",OFFSET(K!$C$1,$Q882-1,0))</f>
        <v/>
      </c>
      <c r="F882" s="213" t="str">
        <f t="shared" ca="1" si="13"/>
        <v/>
      </c>
      <c r="G882" s="198"/>
      <c r="H882" s="207"/>
      <c r="I882" s="207"/>
      <c r="J882" s="207"/>
      <c r="K882" s="207"/>
      <c r="L882" s="207"/>
      <c r="M882" s="207"/>
      <c r="N882" s="207"/>
      <c r="O882" s="199"/>
      <c r="P882" s="208"/>
      <c r="Q882" s="209" t="e">
        <f>IF(OR(C882="",C882=R$4,C882=S$4),NA(),MATCH($B882&amp;$C882,K!$E:$E,0))</f>
        <v>#N/A</v>
      </c>
    </row>
    <row r="883" spans="1:17" ht="20.25">
      <c r="A883" s="193"/>
      <c r="B883" s="213"/>
      <c r="C883" s="213"/>
      <c r="D883" s="213" t="str">
        <f ca="1">IF(ISERROR($Q883),"",OFFSET(K!$D$1,$Q883-1,0))</f>
        <v/>
      </c>
      <c r="E883" s="213" t="str">
        <f ca="1">IF(ISERROR($Q883),"",OFFSET(K!$C$1,$Q883-1,0))</f>
        <v/>
      </c>
      <c r="F883" s="213" t="str">
        <f t="shared" ca="1" si="13"/>
        <v/>
      </c>
      <c r="G883" s="198"/>
      <c r="H883" s="207"/>
      <c r="I883" s="207"/>
      <c r="J883" s="207"/>
      <c r="K883" s="207"/>
      <c r="L883" s="207"/>
      <c r="M883" s="207"/>
      <c r="N883" s="207"/>
      <c r="O883" s="199"/>
      <c r="P883" s="208"/>
      <c r="Q883" s="209" t="e">
        <f>IF(OR(C883="",C883=R$4,C883=S$4),NA(),MATCH($B883&amp;$C883,K!$E:$E,0))</f>
        <v>#N/A</v>
      </c>
    </row>
    <row r="884" spans="1:17" ht="20.25">
      <c r="A884" s="193"/>
      <c r="B884" s="213"/>
      <c r="C884" s="213"/>
      <c r="D884" s="213" t="str">
        <f ca="1">IF(ISERROR($Q884),"",OFFSET(K!$D$1,$Q884-1,0))</f>
        <v/>
      </c>
      <c r="E884" s="213" t="str">
        <f ca="1">IF(ISERROR($Q884),"",OFFSET(K!$C$1,$Q884-1,0))</f>
        <v/>
      </c>
      <c r="F884" s="213" t="str">
        <f t="shared" ca="1" si="13"/>
        <v/>
      </c>
      <c r="G884" s="198"/>
      <c r="H884" s="207"/>
      <c r="I884" s="207"/>
      <c r="J884" s="207"/>
      <c r="K884" s="207"/>
      <c r="L884" s="207"/>
      <c r="M884" s="207"/>
      <c r="N884" s="207"/>
      <c r="O884" s="199"/>
      <c r="P884" s="208"/>
      <c r="Q884" s="209" t="e">
        <f>IF(OR(C884="",C884=R$4,C884=S$4),NA(),MATCH($B884&amp;$C884,K!$E:$E,0))</f>
        <v>#N/A</v>
      </c>
    </row>
    <row r="885" spans="1:17" ht="20.25">
      <c r="A885" s="193"/>
      <c r="B885" s="213"/>
      <c r="C885" s="213"/>
      <c r="D885" s="213" t="str">
        <f ca="1">IF(ISERROR($Q885),"",OFFSET(K!$D$1,$Q885-1,0))</f>
        <v/>
      </c>
      <c r="E885" s="213" t="str">
        <f ca="1">IF(ISERROR($Q885),"",OFFSET(K!$C$1,$Q885-1,0))</f>
        <v/>
      </c>
      <c r="F885" s="213" t="str">
        <f t="shared" ca="1" si="13"/>
        <v/>
      </c>
      <c r="G885" s="198"/>
      <c r="H885" s="207"/>
      <c r="I885" s="207"/>
      <c r="J885" s="207"/>
      <c r="K885" s="207"/>
      <c r="L885" s="207"/>
      <c r="M885" s="207"/>
      <c r="N885" s="207"/>
      <c r="O885" s="199"/>
      <c r="P885" s="208"/>
      <c r="Q885" s="209" t="e">
        <f>IF(OR(C885="",C885=R$4,C885=S$4),NA(),MATCH($B885&amp;$C885,K!$E:$E,0))</f>
        <v>#N/A</v>
      </c>
    </row>
    <row r="886" spans="1:17" ht="20.25">
      <c r="A886" s="193"/>
      <c r="B886" s="213"/>
      <c r="C886" s="213"/>
      <c r="D886" s="213" t="str">
        <f ca="1">IF(ISERROR($Q886),"",OFFSET(K!$D$1,$Q886-1,0))</f>
        <v/>
      </c>
      <c r="E886" s="213" t="str">
        <f ca="1">IF(ISERROR($Q886),"",OFFSET(K!$C$1,$Q886-1,0))</f>
        <v/>
      </c>
      <c r="F886" s="213" t="str">
        <f t="shared" ca="1" si="13"/>
        <v/>
      </c>
      <c r="G886" s="198"/>
      <c r="H886" s="207"/>
      <c r="I886" s="207"/>
      <c r="J886" s="207"/>
      <c r="K886" s="207"/>
      <c r="L886" s="207"/>
      <c r="M886" s="207"/>
      <c r="N886" s="207"/>
      <c r="O886" s="199"/>
      <c r="P886" s="208"/>
      <c r="Q886" s="209" t="e">
        <f>IF(OR(C886="",C886=R$4,C886=S$4),NA(),MATCH($B886&amp;$C886,K!$E:$E,0))</f>
        <v>#N/A</v>
      </c>
    </row>
    <row r="887" spans="1:17" ht="20.25">
      <c r="A887" s="193"/>
      <c r="B887" s="213"/>
      <c r="C887" s="213"/>
      <c r="D887" s="213" t="str">
        <f ca="1">IF(ISERROR($Q887),"",OFFSET(K!$D$1,$Q887-1,0))</f>
        <v/>
      </c>
      <c r="E887" s="213" t="str">
        <f ca="1">IF(ISERROR($Q887),"",OFFSET(K!$C$1,$Q887-1,0))</f>
        <v/>
      </c>
      <c r="F887" s="213" t="str">
        <f t="shared" ca="1" si="13"/>
        <v/>
      </c>
      <c r="G887" s="198"/>
      <c r="H887" s="207"/>
      <c r="I887" s="207"/>
      <c r="J887" s="207"/>
      <c r="K887" s="207"/>
      <c r="L887" s="207"/>
      <c r="M887" s="207"/>
      <c r="N887" s="207"/>
      <c r="O887" s="199"/>
      <c r="P887" s="208"/>
      <c r="Q887" s="209" t="e">
        <f>IF(OR(C887="",C887=R$4,C887=S$4),NA(),MATCH($B887&amp;$C887,K!$E:$E,0))</f>
        <v>#N/A</v>
      </c>
    </row>
    <row r="888" spans="1:17" ht="20.25">
      <c r="A888" s="193"/>
      <c r="B888" s="213"/>
      <c r="C888" s="213"/>
      <c r="D888" s="213" t="str">
        <f ca="1">IF(ISERROR($Q888),"",OFFSET(K!$D$1,$Q888-1,0))</f>
        <v/>
      </c>
      <c r="E888" s="213" t="str">
        <f ca="1">IF(ISERROR($Q888),"",OFFSET(K!$C$1,$Q888-1,0))</f>
        <v/>
      </c>
      <c r="F888" s="213" t="str">
        <f t="shared" ca="1" si="13"/>
        <v/>
      </c>
      <c r="G888" s="198"/>
      <c r="H888" s="207"/>
      <c r="I888" s="207"/>
      <c r="J888" s="207"/>
      <c r="K888" s="207"/>
      <c r="L888" s="207"/>
      <c r="M888" s="207"/>
      <c r="N888" s="207"/>
      <c r="O888" s="199"/>
      <c r="P888" s="208"/>
      <c r="Q888" s="209" t="e">
        <f>IF(OR(C888="",C888=R$4,C888=S$4),NA(),MATCH($B888&amp;$C888,K!$E:$E,0))</f>
        <v>#N/A</v>
      </c>
    </row>
    <row r="889" spans="1:17" ht="20.25">
      <c r="A889" s="193"/>
      <c r="B889" s="213"/>
      <c r="C889" s="213"/>
      <c r="D889" s="213" t="str">
        <f ca="1">IF(ISERROR($Q889),"",OFFSET(K!$D$1,$Q889-1,0))</f>
        <v/>
      </c>
      <c r="E889" s="213" t="str">
        <f ca="1">IF(ISERROR($Q889),"",OFFSET(K!$C$1,$Q889-1,0))</f>
        <v/>
      </c>
      <c r="F889" s="213" t="str">
        <f t="shared" ca="1" si="13"/>
        <v/>
      </c>
      <c r="G889" s="198"/>
      <c r="H889" s="207"/>
      <c r="I889" s="207"/>
      <c r="J889" s="207"/>
      <c r="K889" s="207"/>
      <c r="L889" s="207"/>
      <c r="M889" s="207"/>
      <c r="N889" s="207"/>
      <c r="O889" s="199"/>
      <c r="P889" s="208"/>
      <c r="Q889" s="209" t="e">
        <f>IF(OR(C889="",C889=R$4,C889=S$4),NA(),MATCH($B889&amp;$C889,K!$E:$E,0))</f>
        <v>#N/A</v>
      </c>
    </row>
    <row r="890" spans="1:17" ht="20.25">
      <c r="A890" s="193"/>
      <c r="B890" s="213"/>
      <c r="C890" s="213"/>
      <c r="D890" s="213" t="str">
        <f ca="1">IF(ISERROR($Q890),"",OFFSET(K!$D$1,$Q890-1,0))</f>
        <v/>
      </c>
      <c r="E890" s="213" t="str">
        <f ca="1">IF(ISERROR($Q890),"",OFFSET(K!$C$1,$Q890-1,0))</f>
        <v/>
      </c>
      <c r="F890" s="213" t="str">
        <f t="shared" ca="1" si="13"/>
        <v/>
      </c>
      <c r="G890" s="198"/>
      <c r="H890" s="207"/>
      <c r="I890" s="207"/>
      <c r="J890" s="207"/>
      <c r="K890" s="207"/>
      <c r="L890" s="207"/>
      <c r="M890" s="207"/>
      <c r="N890" s="207"/>
      <c r="O890" s="199"/>
      <c r="P890" s="208"/>
      <c r="Q890" s="209" t="e">
        <f>IF(OR(C890="",C890=R$4,C890=S$4),NA(),MATCH($B890&amp;$C890,K!$E:$E,0))</f>
        <v>#N/A</v>
      </c>
    </row>
    <row r="891" spans="1:17" ht="20.25">
      <c r="A891" s="193"/>
      <c r="B891" s="213"/>
      <c r="C891" s="213"/>
      <c r="D891" s="213" t="str">
        <f ca="1">IF(ISERROR($Q891),"",OFFSET(K!$D$1,$Q891-1,0))</f>
        <v/>
      </c>
      <c r="E891" s="213" t="str">
        <f ca="1">IF(ISERROR($Q891),"",OFFSET(K!$C$1,$Q891-1,0))</f>
        <v/>
      </c>
      <c r="F891" s="213" t="str">
        <f t="shared" ca="1" si="13"/>
        <v/>
      </c>
      <c r="G891" s="198"/>
      <c r="H891" s="207"/>
      <c r="I891" s="207"/>
      <c r="J891" s="207"/>
      <c r="K891" s="207"/>
      <c r="L891" s="207"/>
      <c r="M891" s="207"/>
      <c r="N891" s="207"/>
      <c r="O891" s="199"/>
      <c r="P891" s="208"/>
      <c r="Q891" s="209" t="e">
        <f>IF(OR(C891="",C891=R$4,C891=S$4),NA(),MATCH($B891&amp;$C891,K!$E:$E,0))</f>
        <v>#N/A</v>
      </c>
    </row>
    <row r="892" spans="1:17" ht="20.25">
      <c r="A892" s="193"/>
      <c r="B892" s="213"/>
      <c r="C892" s="213"/>
      <c r="D892" s="213" t="str">
        <f ca="1">IF(ISERROR($Q892),"",OFFSET(K!$D$1,$Q892-1,0))</f>
        <v/>
      </c>
      <c r="E892" s="213" t="str">
        <f ca="1">IF(ISERROR($Q892),"",OFFSET(K!$C$1,$Q892-1,0))</f>
        <v/>
      </c>
      <c r="F892" s="213" t="str">
        <f t="shared" ca="1" si="13"/>
        <v/>
      </c>
      <c r="G892" s="198"/>
      <c r="H892" s="207"/>
      <c r="I892" s="207"/>
      <c r="J892" s="207"/>
      <c r="K892" s="207"/>
      <c r="L892" s="207"/>
      <c r="M892" s="207"/>
      <c r="N892" s="207"/>
      <c r="O892" s="199"/>
      <c r="P892" s="208"/>
      <c r="Q892" s="209" t="e">
        <f>IF(OR(C892="",C892=R$4,C892=S$4),NA(),MATCH($B892&amp;$C892,K!$E:$E,0))</f>
        <v>#N/A</v>
      </c>
    </row>
    <row r="893" spans="1:17" ht="20.25">
      <c r="A893" s="193"/>
      <c r="B893" s="213"/>
      <c r="C893" s="213"/>
      <c r="D893" s="213" t="str">
        <f ca="1">IF(ISERROR($Q893),"",OFFSET(K!$D$1,$Q893-1,0))</f>
        <v/>
      </c>
      <c r="E893" s="213" t="str">
        <f ca="1">IF(ISERROR($Q893),"",OFFSET(K!$C$1,$Q893-1,0))</f>
        <v/>
      </c>
      <c r="F893" s="213" t="str">
        <f t="shared" ca="1" si="13"/>
        <v/>
      </c>
      <c r="G893" s="198"/>
      <c r="H893" s="207"/>
      <c r="I893" s="207"/>
      <c r="J893" s="207"/>
      <c r="K893" s="207"/>
      <c r="L893" s="207"/>
      <c r="M893" s="207"/>
      <c r="N893" s="207"/>
      <c r="O893" s="199"/>
      <c r="P893" s="208"/>
      <c r="Q893" s="209" t="e">
        <f>IF(OR(C893="",C893=R$4,C893=S$4),NA(),MATCH($B893&amp;$C893,K!$E:$E,0))</f>
        <v>#N/A</v>
      </c>
    </row>
    <row r="894" spans="1:17" ht="20.25">
      <c r="A894" s="193"/>
      <c r="B894" s="213"/>
      <c r="C894" s="213"/>
      <c r="D894" s="213" t="str">
        <f ca="1">IF(ISERROR($Q894),"",OFFSET(K!$D$1,$Q894-1,0))</f>
        <v/>
      </c>
      <c r="E894" s="213" t="str">
        <f ca="1">IF(ISERROR($Q894),"",OFFSET(K!$C$1,$Q894-1,0))</f>
        <v/>
      </c>
      <c r="F894" s="213" t="str">
        <f t="shared" ca="1" si="13"/>
        <v/>
      </c>
      <c r="G894" s="198"/>
      <c r="H894" s="207"/>
      <c r="I894" s="207"/>
      <c r="J894" s="207"/>
      <c r="K894" s="207"/>
      <c r="L894" s="207"/>
      <c r="M894" s="207"/>
      <c r="N894" s="207"/>
      <c r="O894" s="199"/>
      <c r="P894" s="208"/>
      <c r="Q894" s="209" t="e">
        <f>IF(OR(C894="",C894=R$4,C894=S$4),NA(),MATCH($B894&amp;$C894,K!$E:$E,0))</f>
        <v>#N/A</v>
      </c>
    </row>
    <row r="895" spans="1:17" ht="20.25">
      <c r="A895" s="193"/>
      <c r="B895" s="213"/>
      <c r="C895" s="213"/>
      <c r="D895" s="213" t="str">
        <f ca="1">IF(ISERROR($Q895),"",OFFSET(K!$D$1,$Q895-1,0))</f>
        <v/>
      </c>
      <c r="E895" s="213" t="str">
        <f ca="1">IF(ISERROR($Q895),"",OFFSET(K!$C$1,$Q895-1,0))</f>
        <v/>
      </c>
      <c r="F895" s="213" t="str">
        <f t="shared" ca="1" si="13"/>
        <v/>
      </c>
      <c r="G895" s="198"/>
      <c r="H895" s="207"/>
      <c r="I895" s="207"/>
      <c r="J895" s="207"/>
      <c r="K895" s="207"/>
      <c r="L895" s="207"/>
      <c r="M895" s="207"/>
      <c r="N895" s="207"/>
      <c r="O895" s="199"/>
      <c r="P895" s="208"/>
      <c r="Q895" s="209" t="e">
        <f>IF(OR(C895="",C895=R$4,C895=S$4),NA(),MATCH($B895&amp;$C895,K!$E:$E,0))</f>
        <v>#N/A</v>
      </c>
    </row>
    <row r="896" spans="1:17" ht="20.25">
      <c r="A896" s="193"/>
      <c r="B896" s="213"/>
      <c r="C896" s="213"/>
      <c r="D896" s="213" t="str">
        <f ca="1">IF(ISERROR($Q896),"",OFFSET(K!$D$1,$Q896-1,0))</f>
        <v/>
      </c>
      <c r="E896" s="213" t="str">
        <f ca="1">IF(ISERROR($Q896),"",OFFSET(K!$C$1,$Q896-1,0))</f>
        <v/>
      </c>
      <c r="F896" s="213" t="str">
        <f t="shared" ca="1" si="13"/>
        <v/>
      </c>
      <c r="G896" s="198"/>
      <c r="H896" s="207"/>
      <c r="I896" s="207"/>
      <c r="J896" s="207"/>
      <c r="K896" s="207"/>
      <c r="L896" s="207"/>
      <c r="M896" s="207"/>
      <c r="N896" s="207"/>
      <c r="O896" s="199"/>
      <c r="P896" s="208"/>
      <c r="Q896" s="209" t="e">
        <f>IF(OR(C896="",C896=R$4,C896=S$4),NA(),MATCH($B896&amp;$C896,K!$E:$E,0))</f>
        <v>#N/A</v>
      </c>
    </row>
    <row r="897" spans="1:17" ht="20.25">
      <c r="A897" s="193"/>
      <c r="B897" s="213"/>
      <c r="C897" s="213"/>
      <c r="D897" s="213" t="str">
        <f ca="1">IF(ISERROR($Q897),"",OFFSET(K!$D$1,$Q897-1,0))</f>
        <v/>
      </c>
      <c r="E897" s="213" t="str">
        <f ca="1">IF(ISERROR($Q897),"",OFFSET(K!$C$1,$Q897-1,0))</f>
        <v/>
      </c>
      <c r="F897" s="213" t="str">
        <f t="shared" ca="1" si="13"/>
        <v/>
      </c>
      <c r="G897" s="198"/>
      <c r="H897" s="207"/>
      <c r="I897" s="207"/>
      <c r="J897" s="207"/>
      <c r="K897" s="207"/>
      <c r="L897" s="207"/>
      <c r="M897" s="207"/>
      <c r="N897" s="207"/>
      <c r="O897" s="199"/>
      <c r="P897" s="208"/>
      <c r="Q897" s="209" t="e">
        <f>IF(OR(C897="",C897=R$4,C897=S$4),NA(),MATCH($B897&amp;$C897,K!$E:$E,0))</f>
        <v>#N/A</v>
      </c>
    </row>
    <row r="898" spans="1:17" ht="20.25">
      <c r="A898" s="193"/>
      <c r="B898" s="213"/>
      <c r="C898" s="213"/>
      <c r="D898" s="213" t="str">
        <f ca="1">IF(ISERROR($Q898),"",OFFSET(K!$D$1,$Q898-1,0))</f>
        <v/>
      </c>
      <c r="E898" s="213" t="str">
        <f ca="1">IF(ISERROR($Q898),"",OFFSET(K!$C$1,$Q898-1,0))</f>
        <v/>
      </c>
      <c r="F898" s="213" t="str">
        <f t="shared" ca="1" si="13"/>
        <v/>
      </c>
      <c r="G898" s="198"/>
      <c r="H898" s="207"/>
      <c r="I898" s="207"/>
      <c r="J898" s="207"/>
      <c r="K898" s="207"/>
      <c r="L898" s="207"/>
      <c r="M898" s="207"/>
      <c r="N898" s="207"/>
      <c r="O898" s="199"/>
      <c r="P898" s="208"/>
      <c r="Q898" s="209" t="e">
        <f>IF(OR(C898="",C898=R$4,C898=S$4),NA(),MATCH($B898&amp;$C898,K!$E:$E,0))</f>
        <v>#N/A</v>
      </c>
    </row>
    <row r="899" spans="1:17" ht="20.25">
      <c r="A899" s="193"/>
      <c r="B899" s="213"/>
      <c r="C899" s="213"/>
      <c r="D899" s="213" t="str">
        <f ca="1">IF(ISERROR($Q899),"",OFFSET(K!$D$1,$Q899-1,0))</f>
        <v/>
      </c>
      <c r="E899" s="213" t="str">
        <f ca="1">IF(ISERROR($Q899),"",OFFSET(K!$C$1,$Q899-1,0))</f>
        <v/>
      </c>
      <c r="F899" s="213" t="str">
        <f t="shared" ca="1" si="13"/>
        <v/>
      </c>
      <c r="G899" s="198"/>
      <c r="H899" s="207"/>
      <c r="I899" s="207"/>
      <c r="J899" s="207"/>
      <c r="K899" s="207"/>
      <c r="L899" s="207"/>
      <c r="M899" s="207"/>
      <c r="N899" s="207"/>
      <c r="O899" s="199"/>
      <c r="P899" s="208"/>
      <c r="Q899" s="209" t="e">
        <f>IF(OR(C899="",C899=R$4,C899=S$4),NA(),MATCH($B899&amp;$C899,K!$E:$E,0))</f>
        <v>#N/A</v>
      </c>
    </row>
    <row r="900" spans="1:17" ht="20.25">
      <c r="A900" s="193"/>
      <c r="B900" s="213"/>
      <c r="C900" s="213"/>
      <c r="D900" s="213" t="str">
        <f ca="1">IF(ISERROR($Q900),"",OFFSET(K!$D$1,$Q900-1,0))</f>
        <v/>
      </c>
      <c r="E900" s="213" t="str">
        <f ca="1">IF(ISERROR($Q900),"",OFFSET(K!$C$1,$Q900-1,0))</f>
        <v/>
      </c>
      <c r="F900" s="213" t="str">
        <f t="shared" ca="1" si="13"/>
        <v/>
      </c>
      <c r="G900" s="198"/>
      <c r="H900" s="207"/>
      <c r="I900" s="207"/>
      <c r="J900" s="207"/>
      <c r="K900" s="207"/>
      <c r="L900" s="207"/>
      <c r="M900" s="207"/>
      <c r="N900" s="207"/>
      <c r="O900" s="199"/>
      <c r="P900" s="208"/>
      <c r="Q900" s="209" t="e">
        <f>IF(OR(C900="",C900=R$4,C900=S$4),NA(),MATCH($B900&amp;$C900,K!$E:$E,0))</f>
        <v>#N/A</v>
      </c>
    </row>
    <row r="901" spans="1:17" ht="20.25">
      <c r="A901" s="193"/>
      <c r="B901" s="213"/>
      <c r="C901" s="213"/>
      <c r="D901" s="213" t="str">
        <f ca="1">IF(ISERROR($Q901),"",OFFSET(K!$D$1,$Q901-1,0))</f>
        <v/>
      </c>
      <c r="E901" s="213" t="str">
        <f ca="1">IF(ISERROR($Q901),"",OFFSET(K!$C$1,$Q901-1,0))</f>
        <v/>
      </c>
      <c r="F901" s="213" t="str">
        <f t="shared" ref="F901:F964" ca="1" si="14">IF(ISERROR($Q901),"",OFFSET(S_E1,MATCH(B901&amp;D901,S_M,0)-1,0))</f>
        <v/>
      </c>
      <c r="G901" s="198"/>
      <c r="H901" s="207"/>
      <c r="I901" s="207"/>
      <c r="J901" s="207"/>
      <c r="K901" s="207"/>
      <c r="L901" s="207"/>
      <c r="M901" s="207"/>
      <c r="N901" s="207"/>
      <c r="O901" s="199"/>
      <c r="P901" s="208"/>
      <c r="Q901" s="209" t="e">
        <f>IF(OR(C901="",C901=R$4,C901=S$4),NA(),MATCH($B901&amp;$C901,K!$E:$E,0))</f>
        <v>#N/A</v>
      </c>
    </row>
    <row r="902" spans="1:17" ht="20.25">
      <c r="A902" s="193"/>
      <c r="B902" s="213"/>
      <c r="C902" s="213"/>
      <c r="D902" s="213" t="str">
        <f ca="1">IF(ISERROR($Q902),"",OFFSET(K!$D$1,$Q902-1,0))</f>
        <v/>
      </c>
      <c r="E902" s="213" t="str">
        <f ca="1">IF(ISERROR($Q902),"",OFFSET(K!$C$1,$Q902-1,0))</f>
        <v/>
      </c>
      <c r="F902" s="213" t="str">
        <f t="shared" ca="1" si="14"/>
        <v/>
      </c>
      <c r="G902" s="198"/>
      <c r="H902" s="207"/>
      <c r="I902" s="207"/>
      <c r="J902" s="207"/>
      <c r="K902" s="207"/>
      <c r="L902" s="207"/>
      <c r="M902" s="207"/>
      <c r="N902" s="207"/>
      <c r="O902" s="199"/>
      <c r="P902" s="208"/>
      <c r="Q902" s="209" t="e">
        <f>IF(OR(C902="",C902=R$4,C902=S$4),NA(),MATCH($B902&amp;$C902,K!$E:$E,0))</f>
        <v>#N/A</v>
      </c>
    </row>
    <row r="903" spans="1:17" ht="20.25">
      <c r="A903" s="193"/>
      <c r="B903" s="213"/>
      <c r="C903" s="213"/>
      <c r="D903" s="213" t="str">
        <f ca="1">IF(ISERROR($Q903),"",OFFSET(K!$D$1,$Q903-1,0))</f>
        <v/>
      </c>
      <c r="E903" s="213" t="str">
        <f ca="1">IF(ISERROR($Q903),"",OFFSET(K!$C$1,$Q903-1,0))</f>
        <v/>
      </c>
      <c r="F903" s="213" t="str">
        <f t="shared" ca="1" si="14"/>
        <v/>
      </c>
      <c r="G903" s="198"/>
      <c r="H903" s="207"/>
      <c r="I903" s="207"/>
      <c r="J903" s="207"/>
      <c r="K903" s="207"/>
      <c r="L903" s="207"/>
      <c r="M903" s="207"/>
      <c r="N903" s="207"/>
      <c r="O903" s="199"/>
      <c r="P903" s="208"/>
      <c r="Q903" s="209" t="e">
        <f>IF(OR(C903="",C903=R$4,C903=S$4),NA(),MATCH($B903&amp;$C903,K!$E:$E,0))</f>
        <v>#N/A</v>
      </c>
    </row>
    <row r="904" spans="1:17" ht="20.25">
      <c r="A904" s="193"/>
      <c r="B904" s="213"/>
      <c r="C904" s="213"/>
      <c r="D904" s="213" t="str">
        <f ca="1">IF(ISERROR($Q904),"",OFFSET(K!$D$1,$Q904-1,0))</f>
        <v/>
      </c>
      <c r="E904" s="213" t="str">
        <f ca="1">IF(ISERROR($Q904),"",OFFSET(K!$C$1,$Q904-1,0))</f>
        <v/>
      </c>
      <c r="F904" s="213" t="str">
        <f t="shared" ca="1" si="14"/>
        <v/>
      </c>
      <c r="G904" s="198"/>
      <c r="H904" s="207"/>
      <c r="I904" s="207"/>
      <c r="J904" s="207"/>
      <c r="K904" s="207"/>
      <c r="L904" s="207"/>
      <c r="M904" s="207"/>
      <c r="N904" s="207"/>
      <c r="O904" s="199"/>
      <c r="P904" s="208"/>
      <c r="Q904" s="209" t="e">
        <f>IF(OR(C904="",C904=R$4,C904=S$4),NA(),MATCH($B904&amp;$C904,K!$E:$E,0))</f>
        <v>#N/A</v>
      </c>
    </row>
    <row r="905" spans="1:17" ht="20.25">
      <c r="A905" s="193"/>
      <c r="B905" s="213"/>
      <c r="C905" s="213"/>
      <c r="D905" s="213" t="str">
        <f ca="1">IF(ISERROR($Q905),"",OFFSET(K!$D$1,$Q905-1,0))</f>
        <v/>
      </c>
      <c r="E905" s="213" t="str">
        <f ca="1">IF(ISERROR($Q905),"",OFFSET(K!$C$1,$Q905-1,0))</f>
        <v/>
      </c>
      <c r="F905" s="213" t="str">
        <f t="shared" ca="1" si="14"/>
        <v/>
      </c>
      <c r="G905" s="198"/>
      <c r="H905" s="207"/>
      <c r="I905" s="207"/>
      <c r="J905" s="207"/>
      <c r="K905" s="207"/>
      <c r="L905" s="207"/>
      <c r="M905" s="207"/>
      <c r="N905" s="207"/>
      <c r="O905" s="199"/>
      <c r="P905" s="208"/>
      <c r="Q905" s="209" t="e">
        <f>IF(OR(C905="",C905=R$4,C905=S$4),NA(),MATCH($B905&amp;$C905,K!$E:$E,0))</f>
        <v>#N/A</v>
      </c>
    </row>
    <row r="906" spans="1:17" ht="20.25">
      <c r="A906" s="193"/>
      <c r="B906" s="213"/>
      <c r="C906" s="213"/>
      <c r="D906" s="213" t="str">
        <f ca="1">IF(ISERROR($Q906),"",OFFSET(K!$D$1,$Q906-1,0))</f>
        <v/>
      </c>
      <c r="E906" s="213" t="str">
        <f ca="1">IF(ISERROR($Q906),"",OFFSET(K!$C$1,$Q906-1,0))</f>
        <v/>
      </c>
      <c r="F906" s="213" t="str">
        <f t="shared" ca="1" si="14"/>
        <v/>
      </c>
      <c r="G906" s="198"/>
      <c r="H906" s="207"/>
      <c r="I906" s="207"/>
      <c r="J906" s="207"/>
      <c r="K906" s="207"/>
      <c r="L906" s="207"/>
      <c r="M906" s="207"/>
      <c r="N906" s="207"/>
      <c r="O906" s="199"/>
      <c r="P906" s="208"/>
      <c r="Q906" s="209" t="e">
        <f>IF(OR(C906="",C906=R$4,C906=S$4),NA(),MATCH($B906&amp;$C906,K!$E:$E,0))</f>
        <v>#N/A</v>
      </c>
    </row>
    <row r="907" spans="1:17" ht="20.25">
      <c r="A907" s="193"/>
      <c r="B907" s="213"/>
      <c r="C907" s="213"/>
      <c r="D907" s="213" t="str">
        <f ca="1">IF(ISERROR($Q907),"",OFFSET(K!$D$1,$Q907-1,0))</f>
        <v/>
      </c>
      <c r="E907" s="213" t="str">
        <f ca="1">IF(ISERROR($Q907),"",OFFSET(K!$C$1,$Q907-1,0))</f>
        <v/>
      </c>
      <c r="F907" s="213" t="str">
        <f t="shared" ca="1" si="14"/>
        <v/>
      </c>
      <c r="G907" s="198"/>
      <c r="H907" s="207"/>
      <c r="I907" s="207"/>
      <c r="J907" s="207"/>
      <c r="K907" s="207"/>
      <c r="L907" s="207"/>
      <c r="M907" s="207"/>
      <c r="N907" s="207"/>
      <c r="O907" s="199"/>
      <c r="P907" s="208"/>
      <c r="Q907" s="209" t="e">
        <f>IF(OR(C907="",C907=R$4,C907=S$4),NA(),MATCH($B907&amp;$C907,K!$E:$E,0))</f>
        <v>#N/A</v>
      </c>
    </row>
    <row r="908" spans="1:17" ht="20.25">
      <c r="A908" s="193"/>
      <c r="B908" s="213"/>
      <c r="C908" s="213"/>
      <c r="D908" s="213" t="str">
        <f ca="1">IF(ISERROR($Q908),"",OFFSET(K!$D$1,$Q908-1,0))</f>
        <v/>
      </c>
      <c r="E908" s="213" t="str">
        <f ca="1">IF(ISERROR($Q908),"",OFFSET(K!$C$1,$Q908-1,0))</f>
        <v/>
      </c>
      <c r="F908" s="213" t="str">
        <f t="shared" ca="1" si="14"/>
        <v/>
      </c>
      <c r="G908" s="198"/>
      <c r="H908" s="207"/>
      <c r="I908" s="207"/>
      <c r="J908" s="207"/>
      <c r="K908" s="207"/>
      <c r="L908" s="207"/>
      <c r="M908" s="207"/>
      <c r="N908" s="207"/>
      <c r="O908" s="199"/>
      <c r="P908" s="208"/>
      <c r="Q908" s="209" t="e">
        <f>IF(OR(C908="",C908=R$4,C908=S$4),NA(),MATCH($B908&amp;$C908,K!$E:$E,0))</f>
        <v>#N/A</v>
      </c>
    </row>
    <row r="909" spans="1:17" ht="20.25">
      <c r="A909" s="193"/>
      <c r="B909" s="213"/>
      <c r="C909" s="213"/>
      <c r="D909" s="213" t="str">
        <f ca="1">IF(ISERROR($Q909),"",OFFSET(K!$D$1,$Q909-1,0))</f>
        <v/>
      </c>
      <c r="E909" s="213" t="str">
        <f ca="1">IF(ISERROR($Q909),"",OFFSET(K!$C$1,$Q909-1,0))</f>
        <v/>
      </c>
      <c r="F909" s="213" t="str">
        <f t="shared" ca="1" si="14"/>
        <v/>
      </c>
      <c r="G909" s="198"/>
      <c r="H909" s="207"/>
      <c r="I909" s="207"/>
      <c r="J909" s="207"/>
      <c r="K909" s="207"/>
      <c r="L909" s="207"/>
      <c r="M909" s="207"/>
      <c r="N909" s="207"/>
      <c r="O909" s="199"/>
      <c r="P909" s="208"/>
      <c r="Q909" s="209" t="e">
        <f>IF(OR(C909="",C909=R$4,C909=S$4),NA(),MATCH($B909&amp;$C909,K!$E:$E,0))</f>
        <v>#N/A</v>
      </c>
    </row>
    <row r="910" spans="1:17" ht="20.25">
      <c r="A910" s="193"/>
      <c r="B910" s="213"/>
      <c r="C910" s="213"/>
      <c r="D910" s="213" t="str">
        <f ca="1">IF(ISERROR($Q910),"",OFFSET(K!$D$1,$Q910-1,0))</f>
        <v/>
      </c>
      <c r="E910" s="213" t="str">
        <f ca="1">IF(ISERROR($Q910),"",OFFSET(K!$C$1,$Q910-1,0))</f>
        <v/>
      </c>
      <c r="F910" s="213" t="str">
        <f t="shared" ca="1" si="14"/>
        <v/>
      </c>
      <c r="G910" s="198"/>
      <c r="H910" s="207"/>
      <c r="I910" s="207"/>
      <c r="J910" s="207"/>
      <c r="K910" s="207"/>
      <c r="L910" s="207"/>
      <c r="M910" s="207"/>
      <c r="N910" s="207"/>
      <c r="O910" s="199"/>
      <c r="P910" s="208"/>
      <c r="Q910" s="209" t="e">
        <f>IF(OR(C910="",C910=R$4,C910=S$4),NA(),MATCH($B910&amp;$C910,K!$E:$E,0))</f>
        <v>#N/A</v>
      </c>
    </row>
    <row r="911" spans="1:17" ht="20.25">
      <c r="A911" s="193"/>
      <c r="B911" s="213"/>
      <c r="C911" s="213"/>
      <c r="D911" s="213" t="str">
        <f ca="1">IF(ISERROR($Q911),"",OFFSET(K!$D$1,$Q911-1,0))</f>
        <v/>
      </c>
      <c r="E911" s="213" t="str">
        <f ca="1">IF(ISERROR($Q911),"",OFFSET(K!$C$1,$Q911-1,0))</f>
        <v/>
      </c>
      <c r="F911" s="213" t="str">
        <f t="shared" ca="1" si="14"/>
        <v/>
      </c>
      <c r="G911" s="198"/>
      <c r="H911" s="207"/>
      <c r="I911" s="207"/>
      <c r="J911" s="207"/>
      <c r="K911" s="207"/>
      <c r="L911" s="207"/>
      <c r="M911" s="207"/>
      <c r="N911" s="207"/>
      <c r="O911" s="199"/>
      <c r="P911" s="208"/>
      <c r="Q911" s="209" t="e">
        <f>IF(OR(C911="",C911=R$4,C911=S$4),NA(),MATCH($B911&amp;$C911,K!$E:$E,0))</f>
        <v>#N/A</v>
      </c>
    </row>
    <row r="912" spans="1:17" ht="20.25">
      <c r="A912" s="193"/>
      <c r="B912" s="213"/>
      <c r="C912" s="213"/>
      <c r="D912" s="213" t="str">
        <f ca="1">IF(ISERROR($Q912),"",OFFSET(K!$D$1,$Q912-1,0))</f>
        <v/>
      </c>
      <c r="E912" s="213" t="str">
        <f ca="1">IF(ISERROR($Q912),"",OFFSET(K!$C$1,$Q912-1,0))</f>
        <v/>
      </c>
      <c r="F912" s="213" t="str">
        <f t="shared" ca="1" si="14"/>
        <v/>
      </c>
      <c r="G912" s="198"/>
      <c r="H912" s="207"/>
      <c r="I912" s="207"/>
      <c r="J912" s="207"/>
      <c r="K912" s="207"/>
      <c r="L912" s="207"/>
      <c r="M912" s="207"/>
      <c r="N912" s="207"/>
      <c r="O912" s="199"/>
      <c r="P912" s="208"/>
      <c r="Q912" s="209" t="e">
        <f>IF(OR(C912="",C912=R$4,C912=S$4),NA(),MATCH($B912&amp;$C912,K!$E:$E,0))</f>
        <v>#N/A</v>
      </c>
    </row>
    <row r="913" spans="1:17" ht="20.25">
      <c r="A913" s="193"/>
      <c r="B913" s="213"/>
      <c r="C913" s="213"/>
      <c r="D913" s="213" t="str">
        <f ca="1">IF(ISERROR($Q913),"",OFFSET(K!$D$1,$Q913-1,0))</f>
        <v/>
      </c>
      <c r="E913" s="213" t="str">
        <f ca="1">IF(ISERROR($Q913),"",OFFSET(K!$C$1,$Q913-1,0))</f>
        <v/>
      </c>
      <c r="F913" s="213" t="str">
        <f t="shared" ca="1" si="14"/>
        <v/>
      </c>
      <c r="G913" s="198"/>
      <c r="H913" s="207"/>
      <c r="I913" s="207"/>
      <c r="J913" s="207"/>
      <c r="K913" s="207"/>
      <c r="L913" s="207"/>
      <c r="M913" s="207"/>
      <c r="N913" s="207"/>
      <c r="O913" s="199"/>
      <c r="P913" s="208"/>
      <c r="Q913" s="209" t="e">
        <f>IF(OR(C913="",C913=R$4,C913=S$4),NA(),MATCH($B913&amp;$C913,K!$E:$E,0))</f>
        <v>#N/A</v>
      </c>
    </row>
    <row r="914" spans="1:17" ht="20.25">
      <c r="A914" s="193"/>
      <c r="B914" s="213"/>
      <c r="C914" s="213"/>
      <c r="D914" s="213" t="str">
        <f ca="1">IF(ISERROR($Q914),"",OFFSET(K!$D$1,$Q914-1,0))</f>
        <v/>
      </c>
      <c r="E914" s="213" t="str">
        <f ca="1">IF(ISERROR($Q914),"",OFFSET(K!$C$1,$Q914-1,0))</f>
        <v/>
      </c>
      <c r="F914" s="213" t="str">
        <f t="shared" ca="1" si="14"/>
        <v/>
      </c>
      <c r="G914" s="198"/>
      <c r="H914" s="207"/>
      <c r="I914" s="207"/>
      <c r="J914" s="207"/>
      <c r="K914" s="207"/>
      <c r="L914" s="207"/>
      <c r="M914" s="207"/>
      <c r="N914" s="207"/>
      <c r="O914" s="199"/>
      <c r="P914" s="208"/>
      <c r="Q914" s="209" t="e">
        <f>IF(OR(C914="",C914=R$4,C914=S$4),NA(),MATCH($B914&amp;$C914,K!$E:$E,0))</f>
        <v>#N/A</v>
      </c>
    </row>
    <row r="915" spans="1:17" ht="20.25">
      <c r="A915" s="193"/>
      <c r="B915" s="213"/>
      <c r="C915" s="213"/>
      <c r="D915" s="213" t="str">
        <f ca="1">IF(ISERROR($Q915),"",OFFSET(K!$D$1,$Q915-1,0))</f>
        <v/>
      </c>
      <c r="E915" s="213" t="str">
        <f ca="1">IF(ISERROR($Q915),"",OFFSET(K!$C$1,$Q915-1,0))</f>
        <v/>
      </c>
      <c r="F915" s="213" t="str">
        <f t="shared" ca="1" si="14"/>
        <v/>
      </c>
      <c r="G915" s="198"/>
      <c r="H915" s="207"/>
      <c r="I915" s="207"/>
      <c r="J915" s="207"/>
      <c r="K915" s="207"/>
      <c r="L915" s="207"/>
      <c r="M915" s="207"/>
      <c r="N915" s="207"/>
      <c r="O915" s="199"/>
      <c r="P915" s="208"/>
      <c r="Q915" s="209" t="e">
        <f>IF(OR(C915="",C915=R$4,C915=S$4),NA(),MATCH($B915&amp;$C915,K!$E:$E,0))</f>
        <v>#N/A</v>
      </c>
    </row>
    <row r="916" spans="1:17" ht="20.25">
      <c r="A916" s="193"/>
      <c r="B916" s="213"/>
      <c r="C916" s="213"/>
      <c r="D916" s="213" t="str">
        <f ca="1">IF(ISERROR($Q916),"",OFFSET(K!$D$1,$Q916-1,0))</f>
        <v/>
      </c>
      <c r="E916" s="213" t="str">
        <f ca="1">IF(ISERROR($Q916),"",OFFSET(K!$C$1,$Q916-1,0))</f>
        <v/>
      </c>
      <c r="F916" s="213" t="str">
        <f t="shared" ca="1" si="14"/>
        <v/>
      </c>
      <c r="G916" s="198"/>
      <c r="H916" s="207"/>
      <c r="I916" s="207"/>
      <c r="J916" s="207"/>
      <c r="K916" s="207"/>
      <c r="L916" s="207"/>
      <c r="M916" s="207"/>
      <c r="N916" s="207"/>
      <c r="O916" s="199"/>
      <c r="P916" s="208"/>
      <c r="Q916" s="209" t="e">
        <f>IF(OR(C916="",C916=R$4,C916=S$4),NA(),MATCH($B916&amp;$C916,K!$E:$E,0))</f>
        <v>#N/A</v>
      </c>
    </row>
    <row r="917" spans="1:17" ht="20.25">
      <c r="A917" s="193"/>
      <c r="B917" s="213"/>
      <c r="C917" s="213"/>
      <c r="D917" s="213" t="str">
        <f ca="1">IF(ISERROR($Q917),"",OFFSET(K!$D$1,$Q917-1,0))</f>
        <v/>
      </c>
      <c r="E917" s="213" t="str">
        <f ca="1">IF(ISERROR($Q917),"",OFFSET(K!$C$1,$Q917-1,0))</f>
        <v/>
      </c>
      <c r="F917" s="213" t="str">
        <f t="shared" ca="1" si="14"/>
        <v/>
      </c>
      <c r="G917" s="198"/>
      <c r="H917" s="207"/>
      <c r="I917" s="207"/>
      <c r="J917" s="207"/>
      <c r="K917" s="207"/>
      <c r="L917" s="207"/>
      <c r="M917" s="207"/>
      <c r="N917" s="207"/>
      <c r="O917" s="199"/>
      <c r="P917" s="208"/>
      <c r="Q917" s="209" t="e">
        <f>IF(OR(C917="",C917=R$4,C917=S$4),NA(),MATCH($B917&amp;$C917,K!$E:$E,0))</f>
        <v>#N/A</v>
      </c>
    </row>
    <row r="918" spans="1:17" ht="20.25">
      <c r="A918" s="193"/>
      <c r="B918" s="213"/>
      <c r="C918" s="213"/>
      <c r="D918" s="213" t="str">
        <f ca="1">IF(ISERROR($Q918),"",OFFSET(K!$D$1,$Q918-1,0))</f>
        <v/>
      </c>
      <c r="E918" s="213" t="str">
        <f ca="1">IF(ISERROR($Q918),"",OFFSET(K!$C$1,$Q918-1,0))</f>
        <v/>
      </c>
      <c r="F918" s="213" t="str">
        <f t="shared" ca="1" si="14"/>
        <v/>
      </c>
      <c r="G918" s="198"/>
      <c r="H918" s="207"/>
      <c r="I918" s="207"/>
      <c r="J918" s="207"/>
      <c r="K918" s="207"/>
      <c r="L918" s="207"/>
      <c r="M918" s="207"/>
      <c r="N918" s="207"/>
      <c r="O918" s="199"/>
      <c r="P918" s="208"/>
      <c r="Q918" s="209" t="e">
        <f>IF(OR(C918="",C918=R$4,C918=S$4),NA(),MATCH($B918&amp;$C918,K!$E:$E,0))</f>
        <v>#N/A</v>
      </c>
    </row>
    <row r="919" spans="1:17" ht="20.25">
      <c r="A919" s="193"/>
      <c r="B919" s="213"/>
      <c r="C919" s="213"/>
      <c r="D919" s="213" t="str">
        <f ca="1">IF(ISERROR($Q919),"",OFFSET(K!$D$1,$Q919-1,0))</f>
        <v/>
      </c>
      <c r="E919" s="213" t="str">
        <f ca="1">IF(ISERROR($Q919),"",OFFSET(K!$C$1,$Q919-1,0))</f>
        <v/>
      </c>
      <c r="F919" s="213" t="str">
        <f t="shared" ca="1" si="14"/>
        <v/>
      </c>
      <c r="G919" s="198"/>
      <c r="H919" s="207"/>
      <c r="I919" s="207"/>
      <c r="J919" s="207"/>
      <c r="K919" s="207"/>
      <c r="L919" s="207"/>
      <c r="M919" s="207"/>
      <c r="N919" s="207"/>
      <c r="O919" s="199"/>
      <c r="P919" s="208"/>
      <c r="Q919" s="209" t="e">
        <f>IF(OR(C919="",C919=R$4,C919=S$4),NA(),MATCH($B919&amp;$C919,K!$E:$E,0))</f>
        <v>#N/A</v>
      </c>
    </row>
    <row r="920" spans="1:17" ht="20.25">
      <c r="A920" s="193"/>
      <c r="B920" s="213"/>
      <c r="C920" s="213"/>
      <c r="D920" s="213" t="str">
        <f ca="1">IF(ISERROR($Q920),"",OFFSET(K!$D$1,$Q920-1,0))</f>
        <v/>
      </c>
      <c r="E920" s="213" t="str">
        <f ca="1">IF(ISERROR($Q920),"",OFFSET(K!$C$1,$Q920-1,0))</f>
        <v/>
      </c>
      <c r="F920" s="213" t="str">
        <f t="shared" ca="1" si="14"/>
        <v/>
      </c>
      <c r="G920" s="198"/>
      <c r="H920" s="207"/>
      <c r="I920" s="207"/>
      <c r="J920" s="207"/>
      <c r="K920" s="207"/>
      <c r="L920" s="207"/>
      <c r="M920" s="207"/>
      <c r="N920" s="207"/>
      <c r="O920" s="199"/>
      <c r="P920" s="208"/>
      <c r="Q920" s="209" t="e">
        <f>IF(OR(C920="",C920=R$4,C920=S$4),NA(),MATCH($B920&amp;$C920,K!$E:$E,0))</f>
        <v>#N/A</v>
      </c>
    </row>
    <row r="921" spans="1:17" ht="20.25">
      <c r="A921" s="193"/>
      <c r="B921" s="213"/>
      <c r="C921" s="213"/>
      <c r="D921" s="213" t="str">
        <f ca="1">IF(ISERROR($Q921),"",OFFSET(K!$D$1,$Q921-1,0))</f>
        <v/>
      </c>
      <c r="E921" s="213" t="str">
        <f ca="1">IF(ISERROR($Q921),"",OFFSET(K!$C$1,$Q921-1,0))</f>
        <v/>
      </c>
      <c r="F921" s="213" t="str">
        <f t="shared" ca="1" si="14"/>
        <v/>
      </c>
      <c r="G921" s="198"/>
      <c r="H921" s="207"/>
      <c r="I921" s="207"/>
      <c r="J921" s="207"/>
      <c r="K921" s="207"/>
      <c r="L921" s="207"/>
      <c r="M921" s="207"/>
      <c r="N921" s="207"/>
      <c r="O921" s="199"/>
      <c r="P921" s="208"/>
      <c r="Q921" s="209" t="e">
        <f>IF(OR(C921="",C921=R$4,C921=S$4),NA(),MATCH($B921&amp;$C921,K!$E:$E,0))</f>
        <v>#N/A</v>
      </c>
    </row>
    <row r="922" spans="1:17" ht="20.25">
      <c r="A922" s="193"/>
      <c r="B922" s="213"/>
      <c r="C922" s="213"/>
      <c r="D922" s="213" t="str">
        <f ca="1">IF(ISERROR($Q922),"",OFFSET(K!$D$1,$Q922-1,0))</f>
        <v/>
      </c>
      <c r="E922" s="213" t="str">
        <f ca="1">IF(ISERROR($Q922),"",OFFSET(K!$C$1,$Q922-1,0))</f>
        <v/>
      </c>
      <c r="F922" s="213" t="str">
        <f t="shared" ca="1" si="14"/>
        <v/>
      </c>
      <c r="G922" s="198"/>
      <c r="H922" s="207"/>
      <c r="I922" s="207"/>
      <c r="J922" s="207"/>
      <c r="K922" s="207"/>
      <c r="L922" s="207"/>
      <c r="M922" s="207"/>
      <c r="N922" s="207"/>
      <c r="O922" s="199"/>
      <c r="P922" s="208"/>
      <c r="Q922" s="209" t="e">
        <f>IF(OR(C922="",C922=R$4,C922=S$4),NA(),MATCH($B922&amp;$C922,K!$E:$E,0))</f>
        <v>#N/A</v>
      </c>
    </row>
    <row r="923" spans="1:17" ht="20.25">
      <c r="A923" s="193"/>
      <c r="B923" s="213"/>
      <c r="C923" s="213"/>
      <c r="D923" s="213" t="str">
        <f ca="1">IF(ISERROR($Q923),"",OFFSET(K!$D$1,$Q923-1,0))</f>
        <v/>
      </c>
      <c r="E923" s="213" t="str">
        <f ca="1">IF(ISERROR($Q923),"",OFFSET(K!$C$1,$Q923-1,0))</f>
        <v/>
      </c>
      <c r="F923" s="213" t="str">
        <f t="shared" ca="1" si="14"/>
        <v/>
      </c>
      <c r="G923" s="198"/>
      <c r="H923" s="207"/>
      <c r="I923" s="207"/>
      <c r="J923" s="207"/>
      <c r="K923" s="207"/>
      <c r="L923" s="207"/>
      <c r="M923" s="207"/>
      <c r="N923" s="207"/>
      <c r="O923" s="199"/>
      <c r="P923" s="208"/>
      <c r="Q923" s="209" t="e">
        <f>IF(OR(C923="",C923=R$4,C923=S$4),NA(),MATCH($B923&amp;$C923,K!$E:$E,0))</f>
        <v>#N/A</v>
      </c>
    </row>
    <row r="924" spans="1:17" ht="20.25">
      <c r="A924" s="193"/>
      <c r="B924" s="213"/>
      <c r="C924" s="213"/>
      <c r="D924" s="213" t="str">
        <f ca="1">IF(ISERROR($Q924),"",OFFSET(K!$D$1,$Q924-1,0))</f>
        <v/>
      </c>
      <c r="E924" s="213" t="str">
        <f ca="1">IF(ISERROR($Q924),"",OFFSET(K!$C$1,$Q924-1,0))</f>
        <v/>
      </c>
      <c r="F924" s="213" t="str">
        <f t="shared" ca="1" si="14"/>
        <v/>
      </c>
      <c r="G924" s="198"/>
      <c r="H924" s="207"/>
      <c r="I924" s="207"/>
      <c r="J924" s="207"/>
      <c r="K924" s="207"/>
      <c r="L924" s="207"/>
      <c r="M924" s="207"/>
      <c r="N924" s="207"/>
      <c r="O924" s="199"/>
      <c r="P924" s="208"/>
      <c r="Q924" s="209" t="e">
        <f>IF(OR(C924="",C924=R$4,C924=S$4),NA(),MATCH($B924&amp;$C924,K!$E:$E,0))</f>
        <v>#N/A</v>
      </c>
    </row>
    <row r="925" spans="1:17" ht="20.25">
      <c r="A925" s="193"/>
      <c r="B925" s="213"/>
      <c r="C925" s="213"/>
      <c r="D925" s="213" t="str">
        <f ca="1">IF(ISERROR($Q925),"",OFFSET(K!$D$1,$Q925-1,0))</f>
        <v/>
      </c>
      <c r="E925" s="213" t="str">
        <f ca="1">IF(ISERROR($Q925),"",OFFSET(K!$C$1,$Q925-1,0))</f>
        <v/>
      </c>
      <c r="F925" s="213" t="str">
        <f t="shared" ca="1" si="14"/>
        <v/>
      </c>
      <c r="G925" s="198"/>
      <c r="H925" s="207"/>
      <c r="I925" s="207"/>
      <c r="J925" s="207"/>
      <c r="K925" s="207"/>
      <c r="L925" s="207"/>
      <c r="M925" s="207"/>
      <c r="N925" s="207"/>
      <c r="O925" s="199"/>
      <c r="P925" s="208"/>
      <c r="Q925" s="209" t="e">
        <f>IF(OR(C925="",C925=R$4,C925=S$4),NA(),MATCH($B925&amp;$C925,K!$E:$E,0))</f>
        <v>#N/A</v>
      </c>
    </row>
    <row r="926" spans="1:17" ht="20.25">
      <c r="A926" s="193"/>
      <c r="B926" s="213"/>
      <c r="C926" s="213"/>
      <c r="D926" s="213" t="str">
        <f ca="1">IF(ISERROR($Q926),"",OFFSET(K!$D$1,$Q926-1,0))</f>
        <v/>
      </c>
      <c r="E926" s="213" t="str">
        <f ca="1">IF(ISERROR($Q926),"",OFFSET(K!$C$1,$Q926-1,0))</f>
        <v/>
      </c>
      <c r="F926" s="213" t="str">
        <f t="shared" ca="1" si="14"/>
        <v/>
      </c>
      <c r="G926" s="198"/>
      <c r="H926" s="207"/>
      <c r="I926" s="207"/>
      <c r="J926" s="207"/>
      <c r="K926" s="207"/>
      <c r="L926" s="207"/>
      <c r="M926" s="207"/>
      <c r="N926" s="207"/>
      <c r="O926" s="199"/>
      <c r="P926" s="208"/>
      <c r="Q926" s="209" t="e">
        <f>IF(OR(C926="",C926=R$4,C926=S$4),NA(),MATCH($B926&amp;$C926,K!$E:$E,0))</f>
        <v>#N/A</v>
      </c>
    </row>
    <row r="927" spans="1:17" ht="20.25">
      <c r="A927" s="193"/>
      <c r="B927" s="213"/>
      <c r="C927" s="213"/>
      <c r="D927" s="213" t="str">
        <f ca="1">IF(ISERROR($Q927),"",OFFSET(K!$D$1,$Q927-1,0))</f>
        <v/>
      </c>
      <c r="E927" s="213" t="str">
        <f ca="1">IF(ISERROR($Q927),"",OFFSET(K!$C$1,$Q927-1,0))</f>
        <v/>
      </c>
      <c r="F927" s="213" t="str">
        <f t="shared" ca="1" si="14"/>
        <v/>
      </c>
      <c r="G927" s="198"/>
      <c r="H927" s="207"/>
      <c r="I927" s="207"/>
      <c r="J927" s="207"/>
      <c r="K927" s="207"/>
      <c r="L927" s="207"/>
      <c r="M927" s="207"/>
      <c r="N927" s="207"/>
      <c r="O927" s="199"/>
      <c r="P927" s="208"/>
      <c r="Q927" s="209" t="e">
        <f>IF(OR(C927="",C927=R$4,C927=S$4),NA(),MATCH($B927&amp;$C927,K!$E:$E,0))</f>
        <v>#N/A</v>
      </c>
    </row>
    <row r="928" spans="1:17" ht="20.25">
      <c r="A928" s="193"/>
      <c r="B928" s="213"/>
      <c r="C928" s="213"/>
      <c r="D928" s="213" t="str">
        <f ca="1">IF(ISERROR($Q928),"",OFFSET(K!$D$1,$Q928-1,0))</f>
        <v/>
      </c>
      <c r="E928" s="213" t="str">
        <f ca="1">IF(ISERROR($Q928),"",OFFSET(K!$C$1,$Q928-1,0))</f>
        <v/>
      </c>
      <c r="F928" s="213" t="str">
        <f t="shared" ca="1" si="14"/>
        <v/>
      </c>
      <c r="G928" s="198"/>
      <c r="H928" s="207"/>
      <c r="I928" s="207"/>
      <c r="J928" s="207"/>
      <c r="K928" s="207"/>
      <c r="L928" s="207"/>
      <c r="M928" s="207"/>
      <c r="N928" s="207"/>
      <c r="O928" s="199"/>
      <c r="P928" s="208"/>
      <c r="Q928" s="209" t="e">
        <f>IF(OR(C928="",C928=R$4,C928=S$4),NA(),MATCH($B928&amp;$C928,K!$E:$E,0))</f>
        <v>#N/A</v>
      </c>
    </row>
    <row r="929" spans="1:17" ht="20.25">
      <c r="A929" s="193"/>
      <c r="B929" s="213"/>
      <c r="C929" s="213"/>
      <c r="D929" s="213" t="str">
        <f ca="1">IF(ISERROR($Q929),"",OFFSET(K!$D$1,$Q929-1,0))</f>
        <v/>
      </c>
      <c r="E929" s="213" t="str">
        <f ca="1">IF(ISERROR($Q929),"",OFFSET(K!$C$1,$Q929-1,0))</f>
        <v/>
      </c>
      <c r="F929" s="213" t="str">
        <f t="shared" ca="1" si="14"/>
        <v/>
      </c>
      <c r="G929" s="198"/>
      <c r="H929" s="207"/>
      <c r="I929" s="207"/>
      <c r="J929" s="207"/>
      <c r="K929" s="207"/>
      <c r="L929" s="207"/>
      <c r="M929" s="207"/>
      <c r="N929" s="207"/>
      <c r="O929" s="199"/>
      <c r="P929" s="208"/>
      <c r="Q929" s="209" t="e">
        <f>IF(OR(C929="",C929=R$4,C929=S$4),NA(),MATCH($B929&amp;$C929,K!$E:$E,0))</f>
        <v>#N/A</v>
      </c>
    </row>
    <row r="930" spans="1:17" ht="20.25">
      <c r="A930" s="193"/>
      <c r="B930" s="213"/>
      <c r="C930" s="213"/>
      <c r="D930" s="213" t="str">
        <f ca="1">IF(ISERROR($Q930),"",OFFSET(K!$D$1,$Q930-1,0))</f>
        <v/>
      </c>
      <c r="E930" s="213" t="str">
        <f ca="1">IF(ISERROR($Q930),"",OFFSET(K!$C$1,$Q930-1,0))</f>
        <v/>
      </c>
      <c r="F930" s="213" t="str">
        <f t="shared" ca="1" si="14"/>
        <v/>
      </c>
      <c r="G930" s="198"/>
      <c r="H930" s="207"/>
      <c r="I930" s="207"/>
      <c r="J930" s="207"/>
      <c r="K930" s="207"/>
      <c r="L930" s="207"/>
      <c r="M930" s="207"/>
      <c r="N930" s="207"/>
      <c r="O930" s="199"/>
      <c r="P930" s="208"/>
      <c r="Q930" s="209" t="e">
        <f>IF(OR(C930="",C930=R$4,C930=S$4),NA(),MATCH($B930&amp;$C930,K!$E:$E,0))</f>
        <v>#N/A</v>
      </c>
    </row>
    <row r="931" spans="1:17" ht="20.25">
      <c r="A931" s="193"/>
      <c r="B931" s="213"/>
      <c r="C931" s="213"/>
      <c r="D931" s="213" t="str">
        <f ca="1">IF(ISERROR($Q931),"",OFFSET(K!$D$1,$Q931-1,0))</f>
        <v/>
      </c>
      <c r="E931" s="213" t="str">
        <f ca="1">IF(ISERROR($Q931),"",OFFSET(K!$C$1,$Q931-1,0))</f>
        <v/>
      </c>
      <c r="F931" s="213" t="str">
        <f t="shared" ca="1" si="14"/>
        <v/>
      </c>
      <c r="G931" s="198"/>
      <c r="H931" s="207"/>
      <c r="I931" s="207"/>
      <c r="J931" s="207"/>
      <c r="K931" s="207"/>
      <c r="L931" s="207"/>
      <c r="M931" s="207"/>
      <c r="N931" s="207"/>
      <c r="O931" s="199"/>
      <c r="P931" s="208"/>
      <c r="Q931" s="209" t="e">
        <f>IF(OR(C931="",C931=R$4,C931=S$4),NA(),MATCH($B931&amp;$C931,K!$E:$E,0))</f>
        <v>#N/A</v>
      </c>
    </row>
    <row r="932" spans="1:17" ht="20.25">
      <c r="A932" s="193"/>
      <c r="B932" s="213"/>
      <c r="C932" s="213"/>
      <c r="D932" s="213" t="str">
        <f ca="1">IF(ISERROR($Q932),"",OFFSET(K!$D$1,$Q932-1,0))</f>
        <v/>
      </c>
      <c r="E932" s="213" t="str">
        <f ca="1">IF(ISERROR($Q932),"",OFFSET(K!$C$1,$Q932-1,0))</f>
        <v/>
      </c>
      <c r="F932" s="213" t="str">
        <f t="shared" ca="1" si="14"/>
        <v/>
      </c>
      <c r="G932" s="198"/>
      <c r="H932" s="207"/>
      <c r="I932" s="207"/>
      <c r="J932" s="207"/>
      <c r="K932" s="207"/>
      <c r="L932" s="207"/>
      <c r="M932" s="207"/>
      <c r="N932" s="207"/>
      <c r="O932" s="199"/>
      <c r="P932" s="208"/>
      <c r="Q932" s="209" t="e">
        <f>IF(OR(C932="",C932=R$4,C932=S$4),NA(),MATCH($B932&amp;$C932,K!$E:$E,0))</f>
        <v>#N/A</v>
      </c>
    </row>
    <row r="933" spans="1:17" ht="20.25">
      <c r="A933" s="193"/>
      <c r="B933" s="213"/>
      <c r="C933" s="213"/>
      <c r="D933" s="213" t="str">
        <f ca="1">IF(ISERROR($Q933),"",OFFSET(K!$D$1,$Q933-1,0))</f>
        <v/>
      </c>
      <c r="E933" s="213" t="str">
        <f ca="1">IF(ISERROR($Q933),"",OFFSET(K!$C$1,$Q933-1,0))</f>
        <v/>
      </c>
      <c r="F933" s="213" t="str">
        <f t="shared" ca="1" si="14"/>
        <v/>
      </c>
      <c r="G933" s="198"/>
      <c r="H933" s="207"/>
      <c r="I933" s="207"/>
      <c r="J933" s="207"/>
      <c r="K933" s="207"/>
      <c r="L933" s="207"/>
      <c r="M933" s="207"/>
      <c r="N933" s="207"/>
      <c r="O933" s="199"/>
      <c r="P933" s="208"/>
      <c r="Q933" s="209" t="e">
        <f>IF(OR(C933="",C933=R$4,C933=S$4),NA(),MATCH($B933&amp;$C933,K!$E:$E,0))</f>
        <v>#N/A</v>
      </c>
    </row>
    <row r="934" spans="1:17" ht="20.25">
      <c r="A934" s="193"/>
      <c r="B934" s="213"/>
      <c r="C934" s="213"/>
      <c r="D934" s="213" t="str">
        <f ca="1">IF(ISERROR($Q934),"",OFFSET(K!$D$1,$Q934-1,0))</f>
        <v/>
      </c>
      <c r="E934" s="213" t="str">
        <f ca="1">IF(ISERROR($Q934),"",OFFSET(K!$C$1,$Q934-1,0))</f>
        <v/>
      </c>
      <c r="F934" s="213" t="str">
        <f t="shared" ca="1" si="14"/>
        <v/>
      </c>
      <c r="G934" s="198"/>
      <c r="H934" s="207"/>
      <c r="I934" s="207"/>
      <c r="J934" s="207"/>
      <c r="K934" s="207"/>
      <c r="L934" s="207"/>
      <c r="M934" s="207"/>
      <c r="N934" s="207"/>
      <c r="O934" s="199"/>
      <c r="P934" s="208"/>
      <c r="Q934" s="209" t="e">
        <f>IF(OR(C934="",C934=R$4,C934=S$4),NA(),MATCH($B934&amp;$C934,K!$E:$E,0))</f>
        <v>#N/A</v>
      </c>
    </row>
    <row r="935" spans="1:17" ht="20.25">
      <c r="A935" s="193"/>
      <c r="B935" s="213"/>
      <c r="C935" s="213"/>
      <c r="D935" s="213" t="str">
        <f ca="1">IF(ISERROR($Q935),"",OFFSET(K!$D$1,$Q935-1,0))</f>
        <v/>
      </c>
      <c r="E935" s="213" t="str">
        <f ca="1">IF(ISERROR($Q935),"",OFFSET(K!$C$1,$Q935-1,0))</f>
        <v/>
      </c>
      <c r="F935" s="213" t="str">
        <f t="shared" ca="1" si="14"/>
        <v/>
      </c>
      <c r="G935" s="198"/>
      <c r="H935" s="207"/>
      <c r="I935" s="207"/>
      <c r="J935" s="207"/>
      <c r="K935" s="207"/>
      <c r="L935" s="207"/>
      <c r="M935" s="207"/>
      <c r="N935" s="207"/>
      <c r="O935" s="199"/>
      <c r="P935" s="208"/>
      <c r="Q935" s="209" t="e">
        <f>IF(OR(C935="",C935=R$4,C935=S$4),NA(),MATCH($B935&amp;$C935,K!$E:$E,0))</f>
        <v>#N/A</v>
      </c>
    </row>
    <row r="936" spans="1:17" ht="20.25">
      <c r="A936" s="193"/>
      <c r="B936" s="213"/>
      <c r="C936" s="213"/>
      <c r="D936" s="213" t="str">
        <f ca="1">IF(ISERROR($Q936),"",OFFSET(K!$D$1,$Q936-1,0))</f>
        <v/>
      </c>
      <c r="E936" s="213" t="str">
        <f ca="1">IF(ISERROR($Q936),"",OFFSET(K!$C$1,$Q936-1,0))</f>
        <v/>
      </c>
      <c r="F936" s="213" t="str">
        <f t="shared" ca="1" si="14"/>
        <v/>
      </c>
      <c r="G936" s="198"/>
      <c r="H936" s="207"/>
      <c r="I936" s="207"/>
      <c r="J936" s="207"/>
      <c r="K936" s="207"/>
      <c r="L936" s="207"/>
      <c r="M936" s="207"/>
      <c r="N936" s="207"/>
      <c r="O936" s="199"/>
      <c r="P936" s="208"/>
      <c r="Q936" s="209" t="e">
        <f>IF(OR(C936="",C936=R$4,C936=S$4),NA(),MATCH($B936&amp;$C936,K!$E:$E,0))</f>
        <v>#N/A</v>
      </c>
    </row>
    <row r="937" spans="1:17" ht="20.25">
      <c r="A937" s="193"/>
      <c r="B937" s="213"/>
      <c r="C937" s="213"/>
      <c r="D937" s="213" t="str">
        <f ca="1">IF(ISERROR($Q937),"",OFFSET(K!$D$1,$Q937-1,0))</f>
        <v/>
      </c>
      <c r="E937" s="213" t="str">
        <f ca="1">IF(ISERROR($Q937),"",OFFSET(K!$C$1,$Q937-1,0))</f>
        <v/>
      </c>
      <c r="F937" s="213" t="str">
        <f t="shared" ca="1" si="14"/>
        <v/>
      </c>
      <c r="G937" s="198"/>
      <c r="H937" s="207"/>
      <c r="I937" s="207"/>
      <c r="J937" s="207"/>
      <c r="K937" s="207"/>
      <c r="L937" s="207"/>
      <c r="M937" s="207"/>
      <c r="N937" s="207"/>
      <c r="O937" s="199"/>
      <c r="P937" s="208"/>
      <c r="Q937" s="209" t="e">
        <f>IF(OR(C937="",C937=R$4,C937=S$4),NA(),MATCH($B937&amp;$C937,K!$E:$E,0))</f>
        <v>#N/A</v>
      </c>
    </row>
    <row r="938" spans="1:17" ht="20.25">
      <c r="A938" s="193"/>
      <c r="B938" s="213"/>
      <c r="C938" s="213"/>
      <c r="D938" s="213" t="str">
        <f ca="1">IF(ISERROR($Q938),"",OFFSET(K!$D$1,$Q938-1,0))</f>
        <v/>
      </c>
      <c r="E938" s="213" t="str">
        <f ca="1">IF(ISERROR($Q938),"",OFFSET(K!$C$1,$Q938-1,0))</f>
        <v/>
      </c>
      <c r="F938" s="213" t="str">
        <f t="shared" ca="1" si="14"/>
        <v/>
      </c>
      <c r="G938" s="198"/>
      <c r="H938" s="207"/>
      <c r="I938" s="207"/>
      <c r="J938" s="207"/>
      <c r="K938" s="207"/>
      <c r="L938" s="207"/>
      <c r="M938" s="207"/>
      <c r="N938" s="207"/>
      <c r="O938" s="199"/>
      <c r="P938" s="208"/>
      <c r="Q938" s="209" t="e">
        <f>IF(OR(C938="",C938=R$4,C938=S$4),NA(),MATCH($B938&amp;$C938,K!$E:$E,0))</f>
        <v>#N/A</v>
      </c>
    </row>
    <row r="939" spans="1:17" ht="20.25">
      <c r="A939" s="193"/>
      <c r="B939" s="213"/>
      <c r="C939" s="213"/>
      <c r="D939" s="213" t="str">
        <f ca="1">IF(ISERROR($Q939),"",OFFSET(K!$D$1,$Q939-1,0))</f>
        <v/>
      </c>
      <c r="E939" s="213" t="str">
        <f ca="1">IF(ISERROR($Q939),"",OFFSET(K!$C$1,$Q939-1,0))</f>
        <v/>
      </c>
      <c r="F939" s="213" t="str">
        <f t="shared" ca="1" si="14"/>
        <v/>
      </c>
      <c r="G939" s="198"/>
      <c r="H939" s="207"/>
      <c r="I939" s="207"/>
      <c r="J939" s="207"/>
      <c r="K939" s="207"/>
      <c r="L939" s="207"/>
      <c r="M939" s="207"/>
      <c r="N939" s="207"/>
      <c r="O939" s="199"/>
      <c r="P939" s="208"/>
      <c r="Q939" s="209" t="e">
        <f>IF(OR(C939="",C939=R$4,C939=S$4),NA(),MATCH($B939&amp;$C939,K!$E:$E,0))</f>
        <v>#N/A</v>
      </c>
    </row>
    <row r="940" spans="1:17" ht="20.25">
      <c r="A940" s="193"/>
      <c r="B940" s="213"/>
      <c r="C940" s="213"/>
      <c r="D940" s="213" t="str">
        <f ca="1">IF(ISERROR($Q940),"",OFFSET(K!$D$1,$Q940-1,0))</f>
        <v/>
      </c>
      <c r="E940" s="213" t="str">
        <f ca="1">IF(ISERROR($Q940),"",OFFSET(K!$C$1,$Q940-1,0))</f>
        <v/>
      </c>
      <c r="F940" s="213" t="str">
        <f t="shared" ca="1" si="14"/>
        <v/>
      </c>
      <c r="G940" s="198"/>
      <c r="H940" s="207"/>
      <c r="I940" s="207"/>
      <c r="J940" s="207"/>
      <c r="K940" s="207"/>
      <c r="L940" s="207"/>
      <c r="M940" s="207"/>
      <c r="N940" s="207"/>
      <c r="O940" s="199"/>
      <c r="P940" s="208"/>
      <c r="Q940" s="209" t="e">
        <f>IF(OR(C940="",C940=R$4,C940=S$4),NA(),MATCH($B940&amp;$C940,K!$E:$E,0))</f>
        <v>#N/A</v>
      </c>
    </row>
    <row r="941" spans="1:17" ht="20.25">
      <c r="A941" s="193"/>
      <c r="B941" s="213"/>
      <c r="C941" s="213"/>
      <c r="D941" s="213" t="str">
        <f ca="1">IF(ISERROR($Q941),"",OFFSET(K!$D$1,$Q941-1,0))</f>
        <v/>
      </c>
      <c r="E941" s="213" t="str">
        <f ca="1">IF(ISERROR($Q941),"",OFFSET(K!$C$1,$Q941-1,0))</f>
        <v/>
      </c>
      <c r="F941" s="213" t="str">
        <f t="shared" ca="1" si="14"/>
        <v/>
      </c>
      <c r="G941" s="198"/>
      <c r="H941" s="207"/>
      <c r="I941" s="207"/>
      <c r="J941" s="207"/>
      <c r="K941" s="207"/>
      <c r="L941" s="207"/>
      <c r="M941" s="207"/>
      <c r="N941" s="207"/>
      <c r="O941" s="199"/>
      <c r="P941" s="208"/>
      <c r="Q941" s="209" t="e">
        <f>IF(OR(C941="",C941=R$4,C941=S$4),NA(),MATCH($B941&amp;$C941,K!$E:$E,0))</f>
        <v>#N/A</v>
      </c>
    </row>
    <row r="942" spans="1:17" ht="20.25">
      <c r="A942" s="193"/>
      <c r="B942" s="213"/>
      <c r="C942" s="213"/>
      <c r="D942" s="213" t="str">
        <f ca="1">IF(ISERROR($Q942),"",OFFSET(K!$D$1,$Q942-1,0))</f>
        <v/>
      </c>
      <c r="E942" s="213" t="str">
        <f ca="1">IF(ISERROR($Q942),"",OFFSET(K!$C$1,$Q942-1,0))</f>
        <v/>
      </c>
      <c r="F942" s="213" t="str">
        <f t="shared" ca="1" si="14"/>
        <v/>
      </c>
      <c r="G942" s="198"/>
      <c r="H942" s="207"/>
      <c r="I942" s="207"/>
      <c r="J942" s="207"/>
      <c r="K942" s="207"/>
      <c r="L942" s="207"/>
      <c r="M942" s="207"/>
      <c r="N942" s="207"/>
      <c r="O942" s="199"/>
      <c r="P942" s="208"/>
      <c r="Q942" s="209" t="e">
        <f>IF(OR(C942="",C942=R$4,C942=S$4),NA(),MATCH($B942&amp;$C942,K!$E:$E,0))</f>
        <v>#N/A</v>
      </c>
    </row>
    <row r="943" spans="1:17" ht="20.25">
      <c r="A943" s="193"/>
      <c r="B943" s="213"/>
      <c r="C943" s="213"/>
      <c r="D943" s="213" t="str">
        <f ca="1">IF(ISERROR($Q943),"",OFFSET(K!$D$1,$Q943-1,0))</f>
        <v/>
      </c>
      <c r="E943" s="213" t="str">
        <f ca="1">IF(ISERROR($Q943),"",OFFSET(K!$C$1,$Q943-1,0))</f>
        <v/>
      </c>
      <c r="F943" s="213" t="str">
        <f t="shared" ca="1" si="14"/>
        <v/>
      </c>
      <c r="G943" s="198"/>
      <c r="H943" s="207"/>
      <c r="I943" s="207"/>
      <c r="J943" s="207"/>
      <c r="K943" s="207"/>
      <c r="L943" s="207"/>
      <c r="M943" s="207"/>
      <c r="N943" s="207"/>
      <c r="O943" s="199"/>
      <c r="P943" s="208"/>
      <c r="Q943" s="209" t="e">
        <f>IF(OR(C943="",C943=R$4,C943=S$4),NA(),MATCH($B943&amp;$C943,K!$E:$E,0))</f>
        <v>#N/A</v>
      </c>
    </row>
    <row r="944" spans="1:17" ht="20.25">
      <c r="A944" s="193"/>
      <c r="B944" s="213"/>
      <c r="C944" s="213"/>
      <c r="D944" s="213" t="str">
        <f ca="1">IF(ISERROR($Q944),"",OFFSET(K!$D$1,$Q944-1,0))</f>
        <v/>
      </c>
      <c r="E944" s="213" t="str">
        <f ca="1">IF(ISERROR($Q944),"",OFFSET(K!$C$1,$Q944-1,0))</f>
        <v/>
      </c>
      <c r="F944" s="213" t="str">
        <f t="shared" ca="1" si="14"/>
        <v/>
      </c>
      <c r="G944" s="198"/>
      <c r="H944" s="207"/>
      <c r="I944" s="207"/>
      <c r="J944" s="207"/>
      <c r="K944" s="207"/>
      <c r="L944" s="207"/>
      <c r="M944" s="207"/>
      <c r="N944" s="207"/>
      <c r="O944" s="199"/>
      <c r="P944" s="208"/>
      <c r="Q944" s="209" t="e">
        <f>IF(OR(C944="",C944=R$4,C944=S$4),NA(),MATCH($B944&amp;$C944,K!$E:$E,0))</f>
        <v>#N/A</v>
      </c>
    </row>
    <row r="945" spans="1:17" ht="20.25">
      <c r="A945" s="193"/>
      <c r="B945" s="213"/>
      <c r="C945" s="213"/>
      <c r="D945" s="213" t="str">
        <f ca="1">IF(ISERROR($Q945),"",OFFSET(K!$D$1,$Q945-1,0))</f>
        <v/>
      </c>
      <c r="E945" s="213" t="str">
        <f ca="1">IF(ISERROR($Q945),"",OFFSET(K!$C$1,$Q945-1,0))</f>
        <v/>
      </c>
      <c r="F945" s="213" t="str">
        <f t="shared" ca="1" si="14"/>
        <v/>
      </c>
      <c r="G945" s="198"/>
      <c r="H945" s="207"/>
      <c r="I945" s="207"/>
      <c r="J945" s="207"/>
      <c r="K945" s="207"/>
      <c r="L945" s="207"/>
      <c r="M945" s="207"/>
      <c r="N945" s="207"/>
      <c r="O945" s="199"/>
      <c r="P945" s="208"/>
      <c r="Q945" s="209" t="e">
        <f>IF(OR(C945="",C945=R$4,C945=S$4),NA(),MATCH($B945&amp;$C945,K!$E:$E,0))</f>
        <v>#N/A</v>
      </c>
    </row>
    <row r="946" spans="1:17" ht="20.25">
      <c r="A946" s="193"/>
      <c r="B946" s="213"/>
      <c r="C946" s="213"/>
      <c r="D946" s="213" t="str">
        <f ca="1">IF(ISERROR($Q946),"",OFFSET(K!$D$1,$Q946-1,0))</f>
        <v/>
      </c>
      <c r="E946" s="213" t="str">
        <f ca="1">IF(ISERROR($Q946),"",OFFSET(K!$C$1,$Q946-1,0))</f>
        <v/>
      </c>
      <c r="F946" s="213" t="str">
        <f t="shared" ca="1" si="14"/>
        <v/>
      </c>
      <c r="G946" s="198"/>
      <c r="H946" s="207"/>
      <c r="I946" s="207"/>
      <c r="J946" s="207"/>
      <c r="K946" s="207"/>
      <c r="L946" s="207"/>
      <c r="M946" s="207"/>
      <c r="N946" s="207"/>
      <c r="O946" s="199"/>
      <c r="P946" s="208"/>
      <c r="Q946" s="209" t="e">
        <f>IF(OR(C946="",C946=R$4,C946=S$4),NA(),MATCH($B946&amp;$C946,K!$E:$E,0))</f>
        <v>#N/A</v>
      </c>
    </row>
    <row r="947" spans="1:17" ht="20.25">
      <c r="A947" s="193"/>
      <c r="B947" s="213"/>
      <c r="C947" s="213"/>
      <c r="D947" s="213" t="str">
        <f ca="1">IF(ISERROR($Q947),"",OFFSET(K!$D$1,$Q947-1,0))</f>
        <v/>
      </c>
      <c r="E947" s="213" t="str">
        <f ca="1">IF(ISERROR($Q947),"",OFFSET(K!$C$1,$Q947-1,0))</f>
        <v/>
      </c>
      <c r="F947" s="213" t="str">
        <f t="shared" ca="1" si="14"/>
        <v/>
      </c>
      <c r="G947" s="198"/>
      <c r="H947" s="207"/>
      <c r="I947" s="207"/>
      <c r="J947" s="207"/>
      <c r="K947" s="207"/>
      <c r="L947" s="207"/>
      <c r="M947" s="207"/>
      <c r="N947" s="207"/>
      <c r="O947" s="199"/>
      <c r="P947" s="208"/>
      <c r="Q947" s="209" t="e">
        <f>IF(OR(C947="",C947=R$4,C947=S$4),NA(),MATCH($B947&amp;$C947,K!$E:$E,0))</f>
        <v>#N/A</v>
      </c>
    </row>
    <row r="948" spans="1:17" ht="20.25">
      <c r="A948" s="193"/>
      <c r="B948" s="213"/>
      <c r="C948" s="213"/>
      <c r="D948" s="213" t="str">
        <f ca="1">IF(ISERROR($Q948),"",OFFSET(K!$D$1,$Q948-1,0))</f>
        <v/>
      </c>
      <c r="E948" s="213" t="str">
        <f ca="1">IF(ISERROR($Q948),"",OFFSET(K!$C$1,$Q948-1,0))</f>
        <v/>
      </c>
      <c r="F948" s="213" t="str">
        <f t="shared" ca="1" si="14"/>
        <v/>
      </c>
      <c r="G948" s="198"/>
      <c r="H948" s="207"/>
      <c r="I948" s="207"/>
      <c r="J948" s="207"/>
      <c r="K948" s="207"/>
      <c r="L948" s="207"/>
      <c r="M948" s="207"/>
      <c r="N948" s="207"/>
      <c r="O948" s="199"/>
      <c r="P948" s="208"/>
      <c r="Q948" s="209" t="e">
        <f>IF(OR(C948="",C948=R$4,C948=S$4),NA(),MATCH($B948&amp;$C948,K!$E:$E,0))</f>
        <v>#N/A</v>
      </c>
    </row>
    <row r="949" spans="1:17" ht="20.25">
      <c r="A949" s="193"/>
      <c r="B949" s="213"/>
      <c r="C949" s="213"/>
      <c r="D949" s="213" t="str">
        <f ca="1">IF(ISERROR($Q949),"",OFFSET(K!$D$1,$Q949-1,0))</f>
        <v/>
      </c>
      <c r="E949" s="213" t="str">
        <f ca="1">IF(ISERROR($Q949),"",OFFSET(K!$C$1,$Q949-1,0))</f>
        <v/>
      </c>
      <c r="F949" s="213" t="str">
        <f t="shared" ca="1" si="14"/>
        <v/>
      </c>
      <c r="G949" s="198"/>
      <c r="H949" s="207"/>
      <c r="I949" s="207"/>
      <c r="J949" s="207"/>
      <c r="K949" s="207"/>
      <c r="L949" s="207"/>
      <c r="M949" s="207"/>
      <c r="N949" s="207"/>
      <c r="O949" s="199"/>
      <c r="P949" s="208"/>
      <c r="Q949" s="209" t="e">
        <f>IF(OR(C949="",C949=R$4,C949=S$4),NA(),MATCH($B949&amp;$C949,K!$E:$E,0))</f>
        <v>#N/A</v>
      </c>
    </row>
    <row r="950" spans="1:17" ht="20.25">
      <c r="A950" s="193"/>
      <c r="B950" s="213"/>
      <c r="C950" s="213"/>
      <c r="D950" s="213" t="str">
        <f ca="1">IF(ISERROR($Q950),"",OFFSET(K!$D$1,$Q950-1,0))</f>
        <v/>
      </c>
      <c r="E950" s="213" t="str">
        <f ca="1">IF(ISERROR($Q950),"",OFFSET(K!$C$1,$Q950-1,0))</f>
        <v/>
      </c>
      <c r="F950" s="213" t="str">
        <f t="shared" ca="1" si="14"/>
        <v/>
      </c>
      <c r="G950" s="198"/>
      <c r="H950" s="207"/>
      <c r="I950" s="207"/>
      <c r="J950" s="207"/>
      <c r="K950" s="207"/>
      <c r="L950" s="207"/>
      <c r="M950" s="207"/>
      <c r="N950" s="207"/>
      <c r="O950" s="199"/>
      <c r="P950" s="208"/>
      <c r="Q950" s="209" t="e">
        <f>IF(OR(C950="",C950=R$4,C950=S$4),NA(),MATCH($B950&amp;$C950,K!$E:$E,0))</f>
        <v>#N/A</v>
      </c>
    </row>
    <row r="951" spans="1:17" ht="20.25">
      <c r="A951" s="193"/>
      <c r="B951" s="213"/>
      <c r="C951" s="213"/>
      <c r="D951" s="213" t="str">
        <f ca="1">IF(ISERROR($Q951),"",OFFSET(K!$D$1,$Q951-1,0))</f>
        <v/>
      </c>
      <c r="E951" s="213" t="str">
        <f ca="1">IF(ISERROR($Q951),"",OFFSET(K!$C$1,$Q951-1,0))</f>
        <v/>
      </c>
      <c r="F951" s="213" t="str">
        <f t="shared" ca="1" si="14"/>
        <v/>
      </c>
      <c r="G951" s="198"/>
      <c r="H951" s="207"/>
      <c r="I951" s="207"/>
      <c r="J951" s="207"/>
      <c r="K951" s="207"/>
      <c r="L951" s="207"/>
      <c r="M951" s="207"/>
      <c r="N951" s="207"/>
      <c r="O951" s="199"/>
      <c r="P951" s="208"/>
      <c r="Q951" s="209" t="e">
        <f>IF(OR(C951="",C951=R$4,C951=S$4),NA(),MATCH($B951&amp;$C951,K!$E:$E,0))</f>
        <v>#N/A</v>
      </c>
    </row>
    <row r="952" spans="1:17" ht="20.25">
      <c r="A952" s="193"/>
      <c r="B952" s="213"/>
      <c r="C952" s="213"/>
      <c r="D952" s="213" t="str">
        <f ca="1">IF(ISERROR($Q952),"",OFFSET(K!$D$1,$Q952-1,0))</f>
        <v/>
      </c>
      <c r="E952" s="213" t="str">
        <f ca="1">IF(ISERROR($Q952),"",OFFSET(K!$C$1,$Q952-1,0))</f>
        <v/>
      </c>
      <c r="F952" s="213" t="str">
        <f t="shared" ca="1" si="14"/>
        <v/>
      </c>
      <c r="G952" s="198"/>
      <c r="H952" s="207"/>
      <c r="I952" s="207"/>
      <c r="J952" s="207"/>
      <c r="K952" s="207"/>
      <c r="L952" s="207"/>
      <c r="M952" s="207"/>
      <c r="N952" s="207"/>
      <c r="O952" s="199"/>
      <c r="P952" s="208"/>
      <c r="Q952" s="209" t="e">
        <f>IF(OR(C952="",C952=R$4,C952=S$4),NA(),MATCH($B952&amp;$C952,K!$E:$E,0))</f>
        <v>#N/A</v>
      </c>
    </row>
    <row r="953" spans="1:17" ht="20.25">
      <c r="A953" s="193"/>
      <c r="B953" s="213"/>
      <c r="C953" s="213"/>
      <c r="D953" s="213" t="str">
        <f ca="1">IF(ISERROR($Q953),"",OFFSET(K!$D$1,$Q953-1,0))</f>
        <v/>
      </c>
      <c r="E953" s="213" t="str">
        <f ca="1">IF(ISERROR($Q953),"",OFFSET(K!$C$1,$Q953-1,0))</f>
        <v/>
      </c>
      <c r="F953" s="213" t="str">
        <f t="shared" ca="1" si="14"/>
        <v/>
      </c>
      <c r="G953" s="198"/>
      <c r="H953" s="207"/>
      <c r="I953" s="207"/>
      <c r="J953" s="207"/>
      <c r="K953" s="207"/>
      <c r="L953" s="207"/>
      <c r="M953" s="207"/>
      <c r="N953" s="207"/>
      <c r="O953" s="199"/>
      <c r="P953" s="208"/>
      <c r="Q953" s="209" t="e">
        <f>IF(OR(C953="",C953=R$4,C953=S$4),NA(),MATCH($B953&amp;$C953,K!$E:$E,0))</f>
        <v>#N/A</v>
      </c>
    </row>
    <row r="954" spans="1:17" ht="20.25">
      <c r="A954" s="193"/>
      <c r="B954" s="213"/>
      <c r="C954" s="213"/>
      <c r="D954" s="213" t="str">
        <f ca="1">IF(ISERROR($Q954),"",OFFSET(K!$D$1,$Q954-1,0))</f>
        <v/>
      </c>
      <c r="E954" s="213" t="str">
        <f ca="1">IF(ISERROR($Q954),"",OFFSET(K!$C$1,$Q954-1,0))</f>
        <v/>
      </c>
      <c r="F954" s="213" t="str">
        <f t="shared" ca="1" si="14"/>
        <v/>
      </c>
      <c r="G954" s="198"/>
      <c r="H954" s="207"/>
      <c r="I954" s="207"/>
      <c r="J954" s="207"/>
      <c r="K954" s="207"/>
      <c r="L954" s="207"/>
      <c r="M954" s="207"/>
      <c r="N954" s="207"/>
      <c r="O954" s="199"/>
      <c r="P954" s="208"/>
      <c r="Q954" s="209" t="e">
        <f>IF(OR(C954="",C954=R$4,C954=S$4),NA(),MATCH($B954&amp;$C954,K!$E:$E,0))</f>
        <v>#N/A</v>
      </c>
    </row>
    <row r="955" spans="1:17" ht="20.25">
      <c r="A955" s="193"/>
      <c r="B955" s="213"/>
      <c r="C955" s="213"/>
      <c r="D955" s="213" t="str">
        <f ca="1">IF(ISERROR($Q955),"",OFFSET(K!$D$1,$Q955-1,0))</f>
        <v/>
      </c>
      <c r="E955" s="213" t="str">
        <f ca="1">IF(ISERROR($Q955),"",OFFSET(K!$C$1,$Q955-1,0))</f>
        <v/>
      </c>
      <c r="F955" s="213" t="str">
        <f t="shared" ca="1" si="14"/>
        <v/>
      </c>
      <c r="G955" s="198"/>
      <c r="H955" s="207"/>
      <c r="I955" s="207"/>
      <c r="J955" s="207"/>
      <c r="K955" s="207"/>
      <c r="L955" s="207"/>
      <c r="M955" s="207"/>
      <c r="N955" s="207"/>
      <c r="O955" s="199"/>
      <c r="P955" s="208"/>
      <c r="Q955" s="209" t="e">
        <f>IF(OR(C955="",C955=R$4,C955=S$4),NA(),MATCH($B955&amp;$C955,K!$E:$E,0))</f>
        <v>#N/A</v>
      </c>
    </row>
    <row r="956" spans="1:17" ht="20.25">
      <c r="A956" s="193"/>
      <c r="B956" s="213"/>
      <c r="C956" s="213"/>
      <c r="D956" s="213" t="str">
        <f ca="1">IF(ISERROR($Q956),"",OFFSET(K!$D$1,$Q956-1,0))</f>
        <v/>
      </c>
      <c r="E956" s="213" t="str">
        <f ca="1">IF(ISERROR($Q956),"",OFFSET(K!$C$1,$Q956-1,0))</f>
        <v/>
      </c>
      <c r="F956" s="213" t="str">
        <f t="shared" ca="1" si="14"/>
        <v/>
      </c>
      <c r="G956" s="198"/>
      <c r="H956" s="207"/>
      <c r="I956" s="207"/>
      <c r="J956" s="207"/>
      <c r="K956" s="207"/>
      <c r="L956" s="207"/>
      <c r="M956" s="207"/>
      <c r="N956" s="207"/>
      <c r="O956" s="199"/>
      <c r="P956" s="208"/>
      <c r="Q956" s="209" t="e">
        <f>IF(OR(C956="",C956=R$4,C956=S$4),NA(),MATCH($B956&amp;$C956,K!$E:$E,0))</f>
        <v>#N/A</v>
      </c>
    </row>
    <row r="957" spans="1:17" ht="20.25">
      <c r="A957" s="193"/>
      <c r="B957" s="213"/>
      <c r="C957" s="213"/>
      <c r="D957" s="213" t="str">
        <f ca="1">IF(ISERROR($Q957),"",OFFSET(K!$D$1,$Q957-1,0))</f>
        <v/>
      </c>
      <c r="E957" s="213" t="str">
        <f ca="1">IF(ISERROR($Q957),"",OFFSET(K!$C$1,$Q957-1,0))</f>
        <v/>
      </c>
      <c r="F957" s="213" t="str">
        <f t="shared" ca="1" si="14"/>
        <v/>
      </c>
      <c r="G957" s="198"/>
      <c r="H957" s="207"/>
      <c r="I957" s="207"/>
      <c r="J957" s="207"/>
      <c r="K957" s="207"/>
      <c r="L957" s="207"/>
      <c r="M957" s="207"/>
      <c r="N957" s="207"/>
      <c r="O957" s="199"/>
      <c r="P957" s="208"/>
      <c r="Q957" s="209" t="e">
        <f>IF(OR(C957="",C957=R$4,C957=S$4),NA(),MATCH($B957&amp;$C957,K!$E:$E,0))</f>
        <v>#N/A</v>
      </c>
    </row>
    <row r="958" spans="1:17" ht="20.25">
      <c r="A958" s="193"/>
      <c r="B958" s="213"/>
      <c r="C958" s="213"/>
      <c r="D958" s="213" t="str">
        <f ca="1">IF(ISERROR($Q958),"",OFFSET(K!$D$1,$Q958-1,0))</f>
        <v/>
      </c>
      <c r="E958" s="213" t="str">
        <f ca="1">IF(ISERROR($Q958),"",OFFSET(K!$C$1,$Q958-1,0))</f>
        <v/>
      </c>
      <c r="F958" s="213" t="str">
        <f t="shared" ca="1" si="14"/>
        <v/>
      </c>
      <c r="G958" s="198"/>
      <c r="H958" s="207"/>
      <c r="I958" s="207"/>
      <c r="J958" s="207"/>
      <c r="K958" s="207"/>
      <c r="L958" s="207"/>
      <c r="M958" s="207"/>
      <c r="N958" s="207"/>
      <c r="O958" s="199"/>
      <c r="P958" s="208"/>
      <c r="Q958" s="209" t="e">
        <f>IF(OR(C958="",C958=R$4,C958=S$4),NA(),MATCH($B958&amp;$C958,K!$E:$E,0))</f>
        <v>#N/A</v>
      </c>
    </row>
    <row r="959" spans="1:17" ht="20.25">
      <c r="A959" s="193"/>
      <c r="B959" s="213"/>
      <c r="C959" s="213"/>
      <c r="D959" s="213" t="str">
        <f ca="1">IF(ISERROR($Q959),"",OFFSET(K!$D$1,$Q959-1,0))</f>
        <v/>
      </c>
      <c r="E959" s="213" t="str">
        <f ca="1">IF(ISERROR($Q959),"",OFFSET(K!$C$1,$Q959-1,0))</f>
        <v/>
      </c>
      <c r="F959" s="213" t="str">
        <f t="shared" ca="1" si="14"/>
        <v/>
      </c>
      <c r="G959" s="198"/>
      <c r="H959" s="207"/>
      <c r="I959" s="207"/>
      <c r="J959" s="207"/>
      <c r="K959" s="207"/>
      <c r="L959" s="207"/>
      <c r="M959" s="207"/>
      <c r="N959" s="207"/>
      <c r="O959" s="199"/>
      <c r="P959" s="208"/>
      <c r="Q959" s="209" t="e">
        <f>IF(OR(C959="",C959=R$4,C959=S$4),NA(),MATCH($B959&amp;$C959,K!$E:$E,0))</f>
        <v>#N/A</v>
      </c>
    </row>
    <row r="960" spans="1:17" ht="20.25">
      <c r="A960" s="193"/>
      <c r="B960" s="213"/>
      <c r="C960" s="213"/>
      <c r="D960" s="213" t="str">
        <f ca="1">IF(ISERROR($Q960),"",OFFSET(K!$D$1,$Q960-1,0))</f>
        <v/>
      </c>
      <c r="E960" s="213" t="str">
        <f ca="1">IF(ISERROR($Q960),"",OFFSET(K!$C$1,$Q960-1,0))</f>
        <v/>
      </c>
      <c r="F960" s="213" t="str">
        <f t="shared" ca="1" si="14"/>
        <v/>
      </c>
      <c r="G960" s="198"/>
      <c r="H960" s="207"/>
      <c r="I960" s="207"/>
      <c r="J960" s="207"/>
      <c r="K960" s="207"/>
      <c r="L960" s="207"/>
      <c r="M960" s="207"/>
      <c r="N960" s="207"/>
      <c r="O960" s="199"/>
      <c r="P960" s="208"/>
      <c r="Q960" s="209" t="e">
        <f>IF(OR(C960="",C960=R$4,C960=S$4),NA(),MATCH($B960&amp;$C960,K!$E:$E,0))</f>
        <v>#N/A</v>
      </c>
    </row>
    <row r="961" spans="1:17" ht="20.25">
      <c r="A961" s="193"/>
      <c r="B961" s="213"/>
      <c r="C961" s="213"/>
      <c r="D961" s="213" t="str">
        <f ca="1">IF(ISERROR($Q961),"",OFFSET(K!$D$1,$Q961-1,0))</f>
        <v/>
      </c>
      <c r="E961" s="213" t="str">
        <f ca="1">IF(ISERROR($Q961),"",OFFSET(K!$C$1,$Q961-1,0))</f>
        <v/>
      </c>
      <c r="F961" s="213" t="str">
        <f t="shared" ca="1" si="14"/>
        <v/>
      </c>
      <c r="G961" s="198"/>
      <c r="H961" s="207"/>
      <c r="I961" s="207"/>
      <c r="J961" s="207"/>
      <c r="K961" s="207"/>
      <c r="L961" s="207"/>
      <c r="M961" s="207"/>
      <c r="N961" s="207"/>
      <c r="O961" s="199"/>
      <c r="P961" s="208"/>
      <c r="Q961" s="209" t="e">
        <f>IF(OR(C961="",C961=R$4,C961=S$4),NA(),MATCH($B961&amp;$C961,K!$E:$E,0))</f>
        <v>#N/A</v>
      </c>
    </row>
    <row r="962" spans="1:17" ht="20.25">
      <c r="A962" s="193"/>
      <c r="B962" s="213"/>
      <c r="C962" s="213"/>
      <c r="D962" s="213" t="str">
        <f ca="1">IF(ISERROR($Q962),"",OFFSET(K!$D$1,$Q962-1,0))</f>
        <v/>
      </c>
      <c r="E962" s="213" t="str">
        <f ca="1">IF(ISERROR($Q962),"",OFFSET(K!$C$1,$Q962-1,0))</f>
        <v/>
      </c>
      <c r="F962" s="213" t="str">
        <f t="shared" ca="1" si="14"/>
        <v/>
      </c>
      <c r="G962" s="198"/>
      <c r="H962" s="207"/>
      <c r="I962" s="207"/>
      <c r="J962" s="207"/>
      <c r="K962" s="207"/>
      <c r="L962" s="207"/>
      <c r="M962" s="207"/>
      <c r="N962" s="207"/>
      <c r="O962" s="199"/>
      <c r="P962" s="208"/>
      <c r="Q962" s="209" t="e">
        <f>IF(OR(C962="",C962=R$4,C962=S$4),NA(),MATCH($B962&amp;$C962,K!$E:$E,0))</f>
        <v>#N/A</v>
      </c>
    </row>
    <row r="963" spans="1:17" ht="20.25">
      <c r="A963" s="193"/>
      <c r="B963" s="213"/>
      <c r="C963" s="213"/>
      <c r="D963" s="213" t="str">
        <f ca="1">IF(ISERROR($Q963),"",OFFSET(K!$D$1,$Q963-1,0))</f>
        <v/>
      </c>
      <c r="E963" s="213" t="str">
        <f ca="1">IF(ISERROR($Q963),"",OFFSET(K!$C$1,$Q963-1,0))</f>
        <v/>
      </c>
      <c r="F963" s="213" t="str">
        <f t="shared" ca="1" si="14"/>
        <v/>
      </c>
      <c r="G963" s="198"/>
      <c r="H963" s="207"/>
      <c r="I963" s="207"/>
      <c r="J963" s="207"/>
      <c r="K963" s="207"/>
      <c r="L963" s="207"/>
      <c r="M963" s="207"/>
      <c r="N963" s="207"/>
      <c r="O963" s="199"/>
      <c r="P963" s="208"/>
      <c r="Q963" s="209" t="e">
        <f>IF(OR(C963="",C963=R$4,C963=S$4),NA(),MATCH($B963&amp;$C963,K!$E:$E,0))</f>
        <v>#N/A</v>
      </c>
    </row>
    <row r="964" spans="1:17" ht="20.25">
      <c r="A964" s="193"/>
      <c r="B964" s="213"/>
      <c r="C964" s="213"/>
      <c r="D964" s="213" t="str">
        <f ca="1">IF(ISERROR($Q964),"",OFFSET(K!$D$1,$Q964-1,0))</f>
        <v/>
      </c>
      <c r="E964" s="213" t="str">
        <f ca="1">IF(ISERROR($Q964),"",OFFSET(K!$C$1,$Q964-1,0))</f>
        <v/>
      </c>
      <c r="F964" s="213" t="str">
        <f t="shared" ca="1" si="14"/>
        <v/>
      </c>
      <c r="G964" s="198"/>
      <c r="H964" s="207"/>
      <c r="I964" s="207"/>
      <c r="J964" s="207"/>
      <c r="K964" s="207"/>
      <c r="L964" s="207"/>
      <c r="M964" s="207"/>
      <c r="N964" s="207"/>
      <c r="O964" s="199"/>
      <c r="P964" s="208"/>
      <c r="Q964" s="209" t="e">
        <f>IF(OR(C964="",C964=R$4,C964=S$4),NA(),MATCH($B964&amp;$C964,K!$E:$E,0))</f>
        <v>#N/A</v>
      </c>
    </row>
    <row r="965" spans="1:17" ht="20.25">
      <c r="A965" s="193"/>
      <c r="B965" s="213"/>
      <c r="C965" s="213"/>
      <c r="D965" s="213" t="str">
        <f ca="1">IF(ISERROR($Q965),"",OFFSET(K!$D$1,$Q965-1,0))</f>
        <v/>
      </c>
      <c r="E965" s="213" t="str">
        <f ca="1">IF(ISERROR($Q965),"",OFFSET(K!$C$1,$Q965-1,0))</f>
        <v/>
      </c>
      <c r="F965" s="213" t="str">
        <f t="shared" ref="F965:F1028" ca="1" si="15">IF(ISERROR($Q965),"",OFFSET(S_E1,MATCH(B965&amp;D965,S_M,0)-1,0))</f>
        <v/>
      </c>
      <c r="G965" s="198"/>
      <c r="H965" s="207"/>
      <c r="I965" s="207"/>
      <c r="J965" s="207"/>
      <c r="K965" s="207"/>
      <c r="L965" s="207"/>
      <c r="M965" s="207"/>
      <c r="N965" s="207"/>
      <c r="O965" s="199"/>
      <c r="P965" s="208"/>
      <c r="Q965" s="209" t="e">
        <f>IF(OR(C965="",C965=R$4,C965=S$4),NA(),MATCH($B965&amp;$C965,K!$E:$E,0))</f>
        <v>#N/A</v>
      </c>
    </row>
    <row r="966" spans="1:17" ht="20.25">
      <c r="A966" s="193"/>
      <c r="B966" s="213"/>
      <c r="C966" s="213"/>
      <c r="D966" s="213" t="str">
        <f ca="1">IF(ISERROR($Q966),"",OFFSET(K!$D$1,$Q966-1,0))</f>
        <v/>
      </c>
      <c r="E966" s="213" t="str">
        <f ca="1">IF(ISERROR($Q966),"",OFFSET(K!$C$1,$Q966-1,0))</f>
        <v/>
      </c>
      <c r="F966" s="213" t="str">
        <f t="shared" ca="1" si="15"/>
        <v/>
      </c>
      <c r="G966" s="198"/>
      <c r="H966" s="207"/>
      <c r="I966" s="207"/>
      <c r="J966" s="207"/>
      <c r="K966" s="207"/>
      <c r="L966" s="207"/>
      <c r="M966" s="207"/>
      <c r="N966" s="207"/>
      <c r="O966" s="199"/>
      <c r="P966" s="208"/>
      <c r="Q966" s="209" t="e">
        <f>IF(OR(C966="",C966=R$4,C966=S$4),NA(),MATCH($B966&amp;$C966,K!$E:$E,0))</f>
        <v>#N/A</v>
      </c>
    </row>
    <row r="967" spans="1:17" ht="20.25">
      <c r="A967" s="193"/>
      <c r="B967" s="213"/>
      <c r="C967" s="213"/>
      <c r="D967" s="213" t="str">
        <f ca="1">IF(ISERROR($Q967),"",OFFSET(K!$D$1,$Q967-1,0))</f>
        <v/>
      </c>
      <c r="E967" s="213" t="str">
        <f ca="1">IF(ISERROR($Q967),"",OFFSET(K!$C$1,$Q967-1,0))</f>
        <v/>
      </c>
      <c r="F967" s="213" t="str">
        <f t="shared" ca="1" si="15"/>
        <v/>
      </c>
      <c r="G967" s="198"/>
      <c r="H967" s="207"/>
      <c r="I967" s="207"/>
      <c r="J967" s="207"/>
      <c r="K967" s="207"/>
      <c r="L967" s="207"/>
      <c r="M967" s="207"/>
      <c r="N967" s="207"/>
      <c r="O967" s="199"/>
      <c r="P967" s="208"/>
      <c r="Q967" s="209" t="e">
        <f>IF(OR(C967="",C967=R$4,C967=S$4),NA(),MATCH($B967&amp;$C967,K!$E:$E,0))</f>
        <v>#N/A</v>
      </c>
    </row>
    <row r="968" spans="1:17" ht="20.25">
      <c r="A968" s="193"/>
      <c r="B968" s="213"/>
      <c r="C968" s="213"/>
      <c r="D968" s="213" t="str">
        <f ca="1">IF(ISERROR($Q968),"",OFFSET(K!$D$1,$Q968-1,0))</f>
        <v/>
      </c>
      <c r="E968" s="213" t="str">
        <f ca="1">IF(ISERROR($Q968),"",OFFSET(K!$C$1,$Q968-1,0))</f>
        <v/>
      </c>
      <c r="F968" s="213" t="str">
        <f t="shared" ca="1" si="15"/>
        <v/>
      </c>
      <c r="G968" s="198"/>
      <c r="H968" s="207"/>
      <c r="I968" s="207"/>
      <c r="J968" s="207"/>
      <c r="K968" s="207"/>
      <c r="L968" s="207"/>
      <c r="M968" s="207"/>
      <c r="N968" s="207"/>
      <c r="O968" s="199"/>
      <c r="P968" s="208"/>
      <c r="Q968" s="209" t="e">
        <f>IF(OR(C968="",C968=R$4,C968=S$4),NA(),MATCH($B968&amp;$C968,K!$E:$E,0))</f>
        <v>#N/A</v>
      </c>
    </row>
    <row r="969" spans="1:17" ht="20.25">
      <c r="A969" s="193"/>
      <c r="B969" s="213"/>
      <c r="C969" s="213"/>
      <c r="D969" s="213" t="str">
        <f ca="1">IF(ISERROR($Q969),"",OFFSET(K!$D$1,$Q969-1,0))</f>
        <v/>
      </c>
      <c r="E969" s="213" t="str">
        <f ca="1">IF(ISERROR($Q969),"",OFFSET(K!$C$1,$Q969-1,0))</f>
        <v/>
      </c>
      <c r="F969" s="213" t="str">
        <f t="shared" ca="1" si="15"/>
        <v/>
      </c>
      <c r="G969" s="198"/>
      <c r="H969" s="207"/>
      <c r="I969" s="207"/>
      <c r="J969" s="207"/>
      <c r="K969" s="207"/>
      <c r="L969" s="207"/>
      <c r="M969" s="207"/>
      <c r="N969" s="207"/>
      <c r="O969" s="199"/>
      <c r="P969" s="208"/>
      <c r="Q969" s="209" t="e">
        <f>IF(OR(C969="",C969=R$4,C969=S$4),NA(),MATCH($B969&amp;$C969,K!$E:$E,0))</f>
        <v>#N/A</v>
      </c>
    </row>
    <row r="970" spans="1:17" ht="20.25">
      <c r="A970" s="193"/>
      <c r="B970" s="213"/>
      <c r="C970" s="213"/>
      <c r="D970" s="213" t="str">
        <f ca="1">IF(ISERROR($Q970),"",OFFSET(K!$D$1,$Q970-1,0))</f>
        <v/>
      </c>
      <c r="E970" s="213" t="str">
        <f ca="1">IF(ISERROR($Q970),"",OFFSET(K!$C$1,$Q970-1,0))</f>
        <v/>
      </c>
      <c r="F970" s="213" t="str">
        <f t="shared" ca="1" si="15"/>
        <v/>
      </c>
      <c r="G970" s="198"/>
      <c r="H970" s="207"/>
      <c r="I970" s="207"/>
      <c r="J970" s="207"/>
      <c r="K970" s="207"/>
      <c r="L970" s="207"/>
      <c r="M970" s="207"/>
      <c r="N970" s="207"/>
      <c r="O970" s="199"/>
      <c r="P970" s="208"/>
      <c r="Q970" s="209" t="e">
        <f>IF(OR(C970="",C970=R$4,C970=S$4),NA(),MATCH($B970&amp;$C970,K!$E:$E,0))</f>
        <v>#N/A</v>
      </c>
    </row>
    <row r="971" spans="1:17" ht="20.25">
      <c r="A971" s="193"/>
      <c r="B971" s="213"/>
      <c r="C971" s="213"/>
      <c r="D971" s="213" t="str">
        <f ca="1">IF(ISERROR($Q971),"",OFFSET(K!$D$1,$Q971-1,0))</f>
        <v/>
      </c>
      <c r="E971" s="213" t="str">
        <f ca="1">IF(ISERROR($Q971),"",OFFSET(K!$C$1,$Q971-1,0))</f>
        <v/>
      </c>
      <c r="F971" s="213" t="str">
        <f t="shared" ca="1" si="15"/>
        <v/>
      </c>
      <c r="G971" s="198"/>
      <c r="H971" s="207"/>
      <c r="I971" s="207"/>
      <c r="J971" s="207"/>
      <c r="K971" s="207"/>
      <c r="L971" s="207"/>
      <c r="M971" s="207"/>
      <c r="N971" s="207"/>
      <c r="O971" s="199"/>
      <c r="P971" s="208"/>
      <c r="Q971" s="209" t="e">
        <f>IF(OR(C971="",C971=R$4,C971=S$4),NA(),MATCH($B971&amp;$C971,K!$E:$E,0))</f>
        <v>#N/A</v>
      </c>
    </row>
    <row r="972" spans="1:17" ht="20.25">
      <c r="A972" s="193"/>
      <c r="B972" s="213"/>
      <c r="C972" s="213"/>
      <c r="D972" s="213" t="str">
        <f ca="1">IF(ISERROR($Q972),"",OFFSET(K!$D$1,$Q972-1,0))</f>
        <v/>
      </c>
      <c r="E972" s="213" t="str">
        <f ca="1">IF(ISERROR($Q972),"",OFFSET(K!$C$1,$Q972-1,0))</f>
        <v/>
      </c>
      <c r="F972" s="213" t="str">
        <f t="shared" ca="1" si="15"/>
        <v/>
      </c>
      <c r="G972" s="198"/>
      <c r="H972" s="207"/>
      <c r="I972" s="207"/>
      <c r="J972" s="207"/>
      <c r="K972" s="207"/>
      <c r="L972" s="207"/>
      <c r="M972" s="207"/>
      <c r="N972" s="207"/>
      <c r="O972" s="199"/>
      <c r="P972" s="208"/>
      <c r="Q972" s="209" t="e">
        <f>IF(OR(C972="",C972=R$4,C972=S$4),NA(),MATCH($B972&amp;$C972,K!$E:$E,0))</f>
        <v>#N/A</v>
      </c>
    </row>
    <row r="973" spans="1:17" ht="20.25">
      <c r="A973" s="193"/>
      <c r="B973" s="213"/>
      <c r="C973" s="213"/>
      <c r="D973" s="213" t="str">
        <f ca="1">IF(ISERROR($Q973),"",OFFSET(K!$D$1,$Q973-1,0))</f>
        <v/>
      </c>
      <c r="E973" s="213" t="str">
        <f ca="1">IF(ISERROR($Q973),"",OFFSET(K!$C$1,$Q973-1,0))</f>
        <v/>
      </c>
      <c r="F973" s="213" t="str">
        <f t="shared" ca="1" si="15"/>
        <v/>
      </c>
      <c r="G973" s="198"/>
      <c r="H973" s="207"/>
      <c r="I973" s="207"/>
      <c r="J973" s="207"/>
      <c r="K973" s="207"/>
      <c r="L973" s="207"/>
      <c r="M973" s="207"/>
      <c r="N973" s="207"/>
      <c r="O973" s="199"/>
      <c r="P973" s="208"/>
      <c r="Q973" s="209" t="e">
        <f>IF(OR(C973="",C973=R$4,C973=S$4),NA(),MATCH($B973&amp;$C973,K!$E:$E,0))</f>
        <v>#N/A</v>
      </c>
    </row>
    <row r="974" spans="1:17" ht="20.25">
      <c r="A974" s="193"/>
      <c r="B974" s="213"/>
      <c r="C974" s="213"/>
      <c r="D974" s="213" t="str">
        <f ca="1">IF(ISERROR($Q974),"",OFFSET(K!$D$1,$Q974-1,0))</f>
        <v/>
      </c>
      <c r="E974" s="213" t="str">
        <f ca="1">IF(ISERROR($Q974),"",OFFSET(K!$C$1,$Q974-1,0))</f>
        <v/>
      </c>
      <c r="F974" s="213" t="str">
        <f t="shared" ca="1" si="15"/>
        <v/>
      </c>
      <c r="G974" s="198"/>
      <c r="H974" s="207"/>
      <c r="I974" s="207"/>
      <c r="J974" s="207"/>
      <c r="K974" s="207"/>
      <c r="L974" s="207"/>
      <c r="M974" s="207"/>
      <c r="N974" s="207"/>
      <c r="O974" s="199"/>
      <c r="P974" s="208"/>
      <c r="Q974" s="209" t="e">
        <f>IF(OR(C974="",C974=R$4,C974=S$4),NA(),MATCH($B974&amp;$C974,K!$E:$E,0))</f>
        <v>#N/A</v>
      </c>
    </row>
    <row r="975" spans="1:17" ht="20.25">
      <c r="A975" s="193"/>
      <c r="B975" s="213"/>
      <c r="C975" s="213"/>
      <c r="D975" s="213" t="str">
        <f ca="1">IF(ISERROR($Q975),"",OFFSET(K!$D$1,$Q975-1,0))</f>
        <v/>
      </c>
      <c r="E975" s="213" t="str">
        <f ca="1">IF(ISERROR($Q975),"",OFFSET(K!$C$1,$Q975-1,0))</f>
        <v/>
      </c>
      <c r="F975" s="213" t="str">
        <f t="shared" ca="1" si="15"/>
        <v/>
      </c>
      <c r="G975" s="198"/>
      <c r="H975" s="207"/>
      <c r="I975" s="207"/>
      <c r="J975" s="207"/>
      <c r="K975" s="207"/>
      <c r="L975" s="207"/>
      <c r="M975" s="207"/>
      <c r="N975" s="207"/>
      <c r="O975" s="199"/>
      <c r="P975" s="208"/>
      <c r="Q975" s="209" t="e">
        <f>IF(OR(C975="",C975=R$4,C975=S$4),NA(),MATCH($B975&amp;$C975,K!$E:$E,0))</f>
        <v>#N/A</v>
      </c>
    </row>
    <row r="976" spans="1:17" ht="20.25">
      <c r="A976" s="193"/>
      <c r="B976" s="213"/>
      <c r="C976" s="213"/>
      <c r="D976" s="213" t="str">
        <f ca="1">IF(ISERROR($Q976),"",OFFSET(K!$D$1,$Q976-1,0))</f>
        <v/>
      </c>
      <c r="E976" s="213" t="str">
        <f ca="1">IF(ISERROR($Q976),"",OFFSET(K!$C$1,$Q976-1,0))</f>
        <v/>
      </c>
      <c r="F976" s="213" t="str">
        <f t="shared" ca="1" si="15"/>
        <v/>
      </c>
      <c r="G976" s="198"/>
      <c r="H976" s="207"/>
      <c r="I976" s="207"/>
      <c r="J976" s="207"/>
      <c r="K976" s="207"/>
      <c r="L976" s="207"/>
      <c r="M976" s="207"/>
      <c r="N976" s="207"/>
      <c r="O976" s="199"/>
      <c r="P976" s="208"/>
      <c r="Q976" s="209" t="e">
        <f>IF(OR(C976="",C976=R$4,C976=S$4),NA(),MATCH($B976&amp;$C976,K!$E:$E,0))</f>
        <v>#N/A</v>
      </c>
    </row>
    <row r="977" spans="1:17" ht="20.25">
      <c r="A977" s="193"/>
      <c r="B977" s="213"/>
      <c r="C977" s="213"/>
      <c r="D977" s="213" t="str">
        <f ca="1">IF(ISERROR($Q977),"",OFFSET(K!$D$1,$Q977-1,0))</f>
        <v/>
      </c>
      <c r="E977" s="213" t="str">
        <f ca="1">IF(ISERROR($Q977),"",OFFSET(K!$C$1,$Q977-1,0))</f>
        <v/>
      </c>
      <c r="F977" s="213" t="str">
        <f t="shared" ca="1" si="15"/>
        <v/>
      </c>
      <c r="G977" s="198"/>
      <c r="H977" s="207"/>
      <c r="I977" s="207"/>
      <c r="J977" s="207"/>
      <c r="K977" s="207"/>
      <c r="L977" s="207"/>
      <c r="M977" s="207"/>
      <c r="N977" s="207"/>
      <c r="O977" s="199"/>
      <c r="P977" s="208"/>
      <c r="Q977" s="209" t="e">
        <f>IF(OR(C977="",C977=R$4,C977=S$4),NA(),MATCH($B977&amp;$C977,K!$E:$E,0))</f>
        <v>#N/A</v>
      </c>
    </row>
    <row r="978" spans="1:17" ht="20.25">
      <c r="A978" s="193"/>
      <c r="B978" s="213"/>
      <c r="C978" s="213"/>
      <c r="D978" s="213" t="str">
        <f ca="1">IF(ISERROR($Q978),"",OFFSET(K!$D$1,$Q978-1,0))</f>
        <v/>
      </c>
      <c r="E978" s="213" t="str">
        <f ca="1">IF(ISERROR($Q978),"",OFFSET(K!$C$1,$Q978-1,0))</f>
        <v/>
      </c>
      <c r="F978" s="213" t="str">
        <f t="shared" ca="1" si="15"/>
        <v/>
      </c>
      <c r="G978" s="198"/>
      <c r="H978" s="207"/>
      <c r="I978" s="207"/>
      <c r="J978" s="207"/>
      <c r="K978" s="207"/>
      <c r="L978" s="207"/>
      <c r="M978" s="207"/>
      <c r="N978" s="207"/>
      <c r="O978" s="199"/>
      <c r="P978" s="208"/>
      <c r="Q978" s="209" t="e">
        <f>IF(OR(C978="",C978=R$4,C978=S$4),NA(),MATCH($B978&amp;$C978,K!$E:$E,0))</f>
        <v>#N/A</v>
      </c>
    </row>
    <row r="979" spans="1:17" ht="20.25">
      <c r="A979" s="193"/>
      <c r="B979" s="213"/>
      <c r="C979" s="213"/>
      <c r="D979" s="213" t="str">
        <f ca="1">IF(ISERROR($Q979),"",OFFSET(K!$D$1,$Q979-1,0))</f>
        <v/>
      </c>
      <c r="E979" s="213" t="str">
        <f ca="1">IF(ISERROR($Q979),"",OFFSET(K!$C$1,$Q979-1,0))</f>
        <v/>
      </c>
      <c r="F979" s="213" t="str">
        <f t="shared" ca="1" si="15"/>
        <v/>
      </c>
      <c r="G979" s="198"/>
      <c r="H979" s="207"/>
      <c r="I979" s="207"/>
      <c r="J979" s="207"/>
      <c r="K979" s="207"/>
      <c r="L979" s="207"/>
      <c r="M979" s="207"/>
      <c r="N979" s="207"/>
      <c r="O979" s="199"/>
      <c r="P979" s="208"/>
      <c r="Q979" s="209" t="e">
        <f>IF(OR(C979="",C979=R$4,C979=S$4),NA(),MATCH($B979&amp;$C979,K!$E:$E,0))</f>
        <v>#N/A</v>
      </c>
    </row>
    <row r="980" spans="1:17" ht="20.25">
      <c r="A980" s="193"/>
      <c r="B980" s="213"/>
      <c r="C980" s="213"/>
      <c r="D980" s="213" t="str">
        <f ca="1">IF(ISERROR($Q980),"",OFFSET(K!$D$1,$Q980-1,0))</f>
        <v/>
      </c>
      <c r="E980" s="213" t="str">
        <f ca="1">IF(ISERROR($Q980),"",OFFSET(K!$C$1,$Q980-1,0))</f>
        <v/>
      </c>
      <c r="F980" s="213" t="str">
        <f t="shared" ca="1" si="15"/>
        <v/>
      </c>
      <c r="G980" s="198"/>
      <c r="H980" s="207"/>
      <c r="I980" s="207"/>
      <c r="J980" s="207"/>
      <c r="K980" s="207"/>
      <c r="L980" s="207"/>
      <c r="M980" s="207"/>
      <c r="N980" s="207"/>
      <c r="O980" s="199"/>
      <c r="P980" s="208"/>
      <c r="Q980" s="209" t="e">
        <f>IF(OR(C980="",C980=R$4,C980=S$4),NA(),MATCH($B980&amp;$C980,K!$E:$E,0))</f>
        <v>#N/A</v>
      </c>
    </row>
    <row r="981" spans="1:17" ht="20.25">
      <c r="A981" s="193"/>
      <c r="B981" s="213"/>
      <c r="C981" s="213"/>
      <c r="D981" s="213" t="str">
        <f ca="1">IF(ISERROR($Q981),"",OFFSET(K!$D$1,$Q981-1,0))</f>
        <v/>
      </c>
      <c r="E981" s="213" t="str">
        <f ca="1">IF(ISERROR($Q981),"",OFFSET(K!$C$1,$Q981-1,0))</f>
        <v/>
      </c>
      <c r="F981" s="213" t="str">
        <f t="shared" ca="1" si="15"/>
        <v/>
      </c>
      <c r="G981" s="198"/>
      <c r="H981" s="207"/>
      <c r="I981" s="207"/>
      <c r="J981" s="207"/>
      <c r="K981" s="207"/>
      <c r="L981" s="207"/>
      <c r="M981" s="207"/>
      <c r="N981" s="207"/>
      <c r="O981" s="199"/>
      <c r="P981" s="208"/>
      <c r="Q981" s="209" t="e">
        <f>IF(OR(C981="",C981=R$4,C981=S$4),NA(),MATCH($B981&amp;$C981,K!$E:$E,0))</f>
        <v>#N/A</v>
      </c>
    </row>
    <row r="982" spans="1:17" ht="20.25">
      <c r="A982" s="193"/>
      <c r="B982" s="213"/>
      <c r="C982" s="213"/>
      <c r="D982" s="213" t="str">
        <f ca="1">IF(ISERROR($Q982),"",OFFSET(K!$D$1,$Q982-1,0))</f>
        <v/>
      </c>
      <c r="E982" s="213" t="str">
        <f ca="1">IF(ISERROR($Q982),"",OFFSET(K!$C$1,$Q982-1,0))</f>
        <v/>
      </c>
      <c r="F982" s="213" t="str">
        <f t="shared" ca="1" si="15"/>
        <v/>
      </c>
      <c r="G982" s="198"/>
      <c r="H982" s="207"/>
      <c r="I982" s="207"/>
      <c r="J982" s="207"/>
      <c r="K982" s="207"/>
      <c r="L982" s="207"/>
      <c r="M982" s="207"/>
      <c r="N982" s="207"/>
      <c r="O982" s="199"/>
      <c r="P982" s="208"/>
      <c r="Q982" s="209" t="e">
        <f>IF(OR(C982="",C982=R$4,C982=S$4),NA(),MATCH($B982&amp;$C982,K!$E:$E,0))</f>
        <v>#N/A</v>
      </c>
    </row>
    <row r="983" spans="1:17" ht="20.25">
      <c r="A983" s="193"/>
      <c r="B983" s="213"/>
      <c r="C983" s="213"/>
      <c r="D983" s="213" t="str">
        <f ca="1">IF(ISERROR($Q983),"",OFFSET(K!$D$1,$Q983-1,0))</f>
        <v/>
      </c>
      <c r="E983" s="213" t="str">
        <f ca="1">IF(ISERROR($Q983),"",OFFSET(K!$C$1,$Q983-1,0))</f>
        <v/>
      </c>
      <c r="F983" s="213" t="str">
        <f t="shared" ca="1" si="15"/>
        <v/>
      </c>
      <c r="G983" s="198"/>
      <c r="H983" s="207"/>
      <c r="I983" s="207"/>
      <c r="J983" s="207"/>
      <c r="K983" s="207"/>
      <c r="L983" s="207"/>
      <c r="M983" s="207"/>
      <c r="N983" s="207"/>
      <c r="O983" s="199"/>
      <c r="P983" s="208"/>
      <c r="Q983" s="209" t="e">
        <f>IF(OR(C983="",C983=R$4,C983=S$4),NA(),MATCH($B983&amp;$C983,K!$E:$E,0))</f>
        <v>#N/A</v>
      </c>
    </row>
    <row r="984" spans="1:17" ht="20.25">
      <c r="A984" s="193"/>
      <c r="B984" s="213"/>
      <c r="C984" s="213"/>
      <c r="D984" s="213" t="str">
        <f ca="1">IF(ISERROR($Q984),"",OFFSET(K!$D$1,$Q984-1,0))</f>
        <v/>
      </c>
      <c r="E984" s="213" t="str">
        <f ca="1">IF(ISERROR($Q984),"",OFFSET(K!$C$1,$Q984-1,0))</f>
        <v/>
      </c>
      <c r="F984" s="213" t="str">
        <f t="shared" ca="1" si="15"/>
        <v/>
      </c>
      <c r="G984" s="198"/>
      <c r="H984" s="207"/>
      <c r="I984" s="207"/>
      <c r="J984" s="207"/>
      <c r="K984" s="207"/>
      <c r="L984" s="207"/>
      <c r="M984" s="207"/>
      <c r="N984" s="207"/>
      <c r="O984" s="199"/>
      <c r="P984" s="208"/>
      <c r="Q984" s="209" t="e">
        <f>IF(OR(C984="",C984=R$4,C984=S$4),NA(),MATCH($B984&amp;$C984,K!$E:$E,0))</f>
        <v>#N/A</v>
      </c>
    </row>
    <row r="985" spans="1:17" ht="20.25">
      <c r="A985" s="193"/>
      <c r="B985" s="213"/>
      <c r="C985" s="213"/>
      <c r="D985" s="213" t="str">
        <f ca="1">IF(ISERROR($Q985),"",OFFSET(K!$D$1,$Q985-1,0))</f>
        <v/>
      </c>
      <c r="E985" s="213" t="str">
        <f ca="1">IF(ISERROR($Q985),"",OFFSET(K!$C$1,$Q985-1,0))</f>
        <v/>
      </c>
      <c r="F985" s="213" t="str">
        <f t="shared" ca="1" si="15"/>
        <v/>
      </c>
      <c r="G985" s="198"/>
      <c r="H985" s="207"/>
      <c r="I985" s="207"/>
      <c r="J985" s="207"/>
      <c r="K985" s="207"/>
      <c r="L985" s="207"/>
      <c r="M985" s="207"/>
      <c r="N985" s="207"/>
      <c r="O985" s="199"/>
      <c r="P985" s="208"/>
      <c r="Q985" s="209" t="e">
        <f>IF(OR(C985="",C985=R$4,C985=S$4),NA(),MATCH($B985&amp;$C985,K!$E:$E,0))</f>
        <v>#N/A</v>
      </c>
    </row>
    <row r="986" spans="1:17" ht="20.25">
      <c r="A986" s="193"/>
      <c r="B986" s="213"/>
      <c r="C986" s="213"/>
      <c r="D986" s="213" t="str">
        <f ca="1">IF(ISERROR($Q986),"",OFFSET(K!$D$1,$Q986-1,0))</f>
        <v/>
      </c>
      <c r="E986" s="213" t="str">
        <f ca="1">IF(ISERROR($Q986),"",OFFSET(K!$C$1,$Q986-1,0))</f>
        <v/>
      </c>
      <c r="F986" s="213" t="str">
        <f t="shared" ca="1" si="15"/>
        <v/>
      </c>
      <c r="G986" s="198"/>
      <c r="H986" s="207"/>
      <c r="I986" s="207"/>
      <c r="J986" s="207"/>
      <c r="K986" s="207"/>
      <c r="L986" s="207"/>
      <c r="M986" s="207"/>
      <c r="N986" s="207"/>
      <c r="O986" s="199"/>
      <c r="P986" s="208"/>
      <c r="Q986" s="209" t="e">
        <f>IF(OR(C986="",C986=R$4,C986=S$4),NA(),MATCH($B986&amp;$C986,K!$E:$E,0))</f>
        <v>#N/A</v>
      </c>
    </row>
    <row r="987" spans="1:17" ht="20.25">
      <c r="A987" s="193"/>
      <c r="B987" s="213"/>
      <c r="C987" s="213"/>
      <c r="D987" s="213" t="str">
        <f ca="1">IF(ISERROR($Q987),"",OFFSET(K!$D$1,$Q987-1,0))</f>
        <v/>
      </c>
      <c r="E987" s="213" t="str">
        <f ca="1">IF(ISERROR($Q987),"",OFFSET(K!$C$1,$Q987-1,0))</f>
        <v/>
      </c>
      <c r="F987" s="213" t="str">
        <f t="shared" ca="1" si="15"/>
        <v/>
      </c>
      <c r="G987" s="198"/>
      <c r="H987" s="207"/>
      <c r="I987" s="207"/>
      <c r="J987" s="207"/>
      <c r="K987" s="207"/>
      <c r="L987" s="207"/>
      <c r="M987" s="207"/>
      <c r="N987" s="207"/>
      <c r="O987" s="199"/>
      <c r="P987" s="208"/>
      <c r="Q987" s="209" t="e">
        <f>IF(OR(C987="",C987=R$4,C987=S$4),NA(),MATCH($B987&amp;$C987,K!$E:$E,0))</f>
        <v>#N/A</v>
      </c>
    </row>
    <row r="988" spans="1:17" ht="20.25">
      <c r="A988" s="193"/>
      <c r="B988" s="213"/>
      <c r="C988" s="213"/>
      <c r="D988" s="213" t="str">
        <f ca="1">IF(ISERROR($Q988),"",OFFSET(K!$D$1,$Q988-1,0))</f>
        <v/>
      </c>
      <c r="E988" s="213" t="str">
        <f ca="1">IF(ISERROR($Q988),"",OFFSET(K!$C$1,$Q988-1,0))</f>
        <v/>
      </c>
      <c r="F988" s="213" t="str">
        <f t="shared" ca="1" si="15"/>
        <v/>
      </c>
      <c r="G988" s="198"/>
      <c r="H988" s="207"/>
      <c r="I988" s="207"/>
      <c r="J988" s="207"/>
      <c r="K988" s="207"/>
      <c r="L988" s="207"/>
      <c r="M988" s="207"/>
      <c r="N988" s="207"/>
      <c r="O988" s="199"/>
      <c r="P988" s="208"/>
      <c r="Q988" s="209" t="e">
        <f>IF(OR(C988="",C988=R$4,C988=S$4),NA(),MATCH($B988&amp;$C988,K!$E:$E,0))</f>
        <v>#N/A</v>
      </c>
    </row>
    <row r="989" spans="1:17" ht="20.25">
      <c r="A989" s="193"/>
      <c r="B989" s="213"/>
      <c r="C989" s="213"/>
      <c r="D989" s="213" t="str">
        <f ca="1">IF(ISERROR($Q989),"",OFFSET(K!$D$1,$Q989-1,0))</f>
        <v/>
      </c>
      <c r="E989" s="213" t="str">
        <f ca="1">IF(ISERROR($Q989),"",OFFSET(K!$C$1,$Q989-1,0))</f>
        <v/>
      </c>
      <c r="F989" s="213" t="str">
        <f t="shared" ca="1" si="15"/>
        <v/>
      </c>
      <c r="G989" s="198"/>
      <c r="H989" s="207"/>
      <c r="I989" s="207"/>
      <c r="J989" s="207"/>
      <c r="K989" s="207"/>
      <c r="L989" s="207"/>
      <c r="M989" s="207"/>
      <c r="N989" s="207"/>
      <c r="O989" s="199"/>
      <c r="P989" s="208"/>
      <c r="Q989" s="209" t="e">
        <f>IF(OR(C989="",C989=R$4,C989=S$4),NA(),MATCH($B989&amp;$C989,K!$E:$E,0))</f>
        <v>#N/A</v>
      </c>
    </row>
    <row r="990" spans="1:17" ht="20.25">
      <c r="A990" s="193"/>
      <c r="B990" s="213"/>
      <c r="C990" s="213"/>
      <c r="D990" s="213" t="str">
        <f ca="1">IF(ISERROR($Q990),"",OFFSET(K!$D$1,$Q990-1,0))</f>
        <v/>
      </c>
      <c r="E990" s="213" t="str">
        <f ca="1">IF(ISERROR($Q990),"",OFFSET(K!$C$1,$Q990-1,0))</f>
        <v/>
      </c>
      <c r="F990" s="213" t="str">
        <f t="shared" ca="1" si="15"/>
        <v/>
      </c>
      <c r="G990" s="198"/>
      <c r="H990" s="207"/>
      <c r="I990" s="207"/>
      <c r="J990" s="207"/>
      <c r="K990" s="207"/>
      <c r="L990" s="207"/>
      <c r="M990" s="207"/>
      <c r="N990" s="207"/>
      <c r="O990" s="199"/>
      <c r="P990" s="208"/>
      <c r="Q990" s="209" t="e">
        <f>IF(OR(C990="",C990=R$4,C990=S$4),NA(),MATCH($B990&amp;$C990,K!$E:$E,0))</f>
        <v>#N/A</v>
      </c>
    </row>
    <row r="991" spans="1:17" ht="20.25">
      <c r="A991" s="193"/>
      <c r="B991" s="213"/>
      <c r="C991" s="213"/>
      <c r="D991" s="213" t="str">
        <f ca="1">IF(ISERROR($Q991),"",OFFSET(K!$D$1,$Q991-1,0))</f>
        <v/>
      </c>
      <c r="E991" s="213" t="str">
        <f ca="1">IF(ISERROR($Q991),"",OFFSET(K!$C$1,$Q991-1,0))</f>
        <v/>
      </c>
      <c r="F991" s="213" t="str">
        <f t="shared" ca="1" si="15"/>
        <v/>
      </c>
      <c r="G991" s="198"/>
      <c r="H991" s="207"/>
      <c r="I991" s="207"/>
      <c r="J991" s="207"/>
      <c r="K991" s="207"/>
      <c r="L991" s="207"/>
      <c r="M991" s="207"/>
      <c r="N991" s="207"/>
      <c r="O991" s="199"/>
      <c r="P991" s="208"/>
      <c r="Q991" s="209" t="e">
        <f>IF(OR(C991="",C991=R$4,C991=S$4),NA(),MATCH($B991&amp;$C991,K!$E:$E,0))</f>
        <v>#N/A</v>
      </c>
    </row>
    <row r="992" spans="1:17" ht="20.25">
      <c r="A992" s="193"/>
      <c r="B992" s="213"/>
      <c r="C992" s="213"/>
      <c r="D992" s="213" t="str">
        <f ca="1">IF(ISERROR($Q992),"",OFFSET(K!$D$1,$Q992-1,0))</f>
        <v/>
      </c>
      <c r="E992" s="213" t="str">
        <f ca="1">IF(ISERROR($Q992),"",OFFSET(K!$C$1,$Q992-1,0))</f>
        <v/>
      </c>
      <c r="F992" s="213" t="str">
        <f t="shared" ca="1" si="15"/>
        <v/>
      </c>
      <c r="G992" s="198"/>
      <c r="H992" s="207"/>
      <c r="I992" s="207"/>
      <c r="J992" s="207"/>
      <c r="K992" s="207"/>
      <c r="L992" s="207"/>
      <c r="M992" s="207"/>
      <c r="N992" s="207"/>
      <c r="O992" s="199"/>
      <c r="P992" s="208"/>
      <c r="Q992" s="209" t="e">
        <f>IF(OR(C992="",C992=R$4,C992=S$4),NA(),MATCH($B992&amp;$C992,K!$E:$E,0))</f>
        <v>#N/A</v>
      </c>
    </row>
    <row r="993" spans="1:17" ht="20.25">
      <c r="A993" s="193"/>
      <c r="B993" s="213"/>
      <c r="C993" s="213"/>
      <c r="D993" s="213" t="str">
        <f ca="1">IF(ISERROR($Q993),"",OFFSET(K!$D$1,$Q993-1,0))</f>
        <v/>
      </c>
      <c r="E993" s="213" t="str">
        <f ca="1">IF(ISERROR($Q993),"",OFFSET(K!$C$1,$Q993-1,0))</f>
        <v/>
      </c>
      <c r="F993" s="213" t="str">
        <f t="shared" ca="1" si="15"/>
        <v/>
      </c>
      <c r="G993" s="198"/>
      <c r="H993" s="207"/>
      <c r="I993" s="207"/>
      <c r="J993" s="207"/>
      <c r="K993" s="207"/>
      <c r="L993" s="207"/>
      <c r="M993" s="207"/>
      <c r="N993" s="207"/>
      <c r="O993" s="199"/>
      <c r="P993" s="208"/>
      <c r="Q993" s="209" t="e">
        <f>IF(OR(C993="",C993=R$4,C993=S$4),NA(),MATCH($B993&amp;$C993,K!$E:$E,0))</f>
        <v>#N/A</v>
      </c>
    </row>
    <row r="994" spans="1:17" ht="20.25">
      <c r="A994" s="193"/>
      <c r="B994" s="213"/>
      <c r="C994" s="213"/>
      <c r="D994" s="213" t="str">
        <f ca="1">IF(ISERROR($Q994),"",OFFSET(K!$D$1,$Q994-1,0))</f>
        <v/>
      </c>
      <c r="E994" s="213" t="str">
        <f ca="1">IF(ISERROR($Q994),"",OFFSET(K!$C$1,$Q994-1,0))</f>
        <v/>
      </c>
      <c r="F994" s="213" t="str">
        <f t="shared" ca="1" si="15"/>
        <v/>
      </c>
      <c r="G994" s="198"/>
      <c r="H994" s="207"/>
      <c r="I994" s="207"/>
      <c r="J994" s="207"/>
      <c r="K994" s="207"/>
      <c r="L994" s="207"/>
      <c r="M994" s="207"/>
      <c r="N994" s="207"/>
      <c r="O994" s="199"/>
      <c r="P994" s="208"/>
      <c r="Q994" s="209" t="e">
        <f>IF(OR(C994="",C994=R$4,C994=S$4),NA(),MATCH($B994&amp;$C994,K!$E:$E,0))</f>
        <v>#N/A</v>
      </c>
    </row>
    <row r="995" spans="1:17" ht="20.25">
      <c r="A995" s="193"/>
      <c r="B995" s="213"/>
      <c r="C995" s="213"/>
      <c r="D995" s="213" t="str">
        <f ca="1">IF(ISERROR($Q995),"",OFFSET(K!$D$1,$Q995-1,0))</f>
        <v/>
      </c>
      <c r="E995" s="213" t="str">
        <f ca="1">IF(ISERROR($Q995),"",OFFSET(K!$C$1,$Q995-1,0))</f>
        <v/>
      </c>
      <c r="F995" s="213" t="str">
        <f t="shared" ca="1" si="15"/>
        <v/>
      </c>
      <c r="G995" s="198"/>
      <c r="H995" s="207"/>
      <c r="I995" s="207"/>
      <c r="J995" s="207"/>
      <c r="K995" s="207"/>
      <c r="L995" s="207"/>
      <c r="M995" s="207"/>
      <c r="N995" s="207"/>
      <c r="O995" s="199"/>
      <c r="P995" s="208"/>
      <c r="Q995" s="209" t="e">
        <f>IF(OR(C995="",C995=R$4,C995=S$4),NA(),MATCH($B995&amp;$C995,K!$E:$E,0))</f>
        <v>#N/A</v>
      </c>
    </row>
    <row r="996" spans="1:17" ht="20.25">
      <c r="A996" s="193"/>
      <c r="B996" s="213"/>
      <c r="C996" s="213"/>
      <c r="D996" s="213" t="str">
        <f ca="1">IF(ISERROR($Q996),"",OFFSET(K!$D$1,$Q996-1,0))</f>
        <v/>
      </c>
      <c r="E996" s="213" t="str">
        <f ca="1">IF(ISERROR($Q996),"",OFFSET(K!$C$1,$Q996-1,0))</f>
        <v/>
      </c>
      <c r="F996" s="213" t="str">
        <f t="shared" ca="1" si="15"/>
        <v/>
      </c>
      <c r="G996" s="198"/>
      <c r="H996" s="207"/>
      <c r="I996" s="207"/>
      <c r="J996" s="207"/>
      <c r="K996" s="207"/>
      <c r="L996" s="207"/>
      <c r="M996" s="207"/>
      <c r="N996" s="207"/>
      <c r="O996" s="199"/>
      <c r="P996" s="208"/>
      <c r="Q996" s="209" t="e">
        <f>IF(OR(C996="",C996=R$4,C996=S$4),NA(),MATCH($B996&amp;$C996,K!$E:$E,0))</f>
        <v>#N/A</v>
      </c>
    </row>
    <row r="997" spans="1:17" ht="20.25">
      <c r="A997" s="193"/>
      <c r="B997" s="213"/>
      <c r="C997" s="213"/>
      <c r="D997" s="213" t="str">
        <f ca="1">IF(ISERROR($Q997),"",OFFSET(K!$D$1,$Q997-1,0))</f>
        <v/>
      </c>
      <c r="E997" s="213" t="str">
        <f ca="1">IF(ISERROR($Q997),"",OFFSET(K!$C$1,$Q997-1,0))</f>
        <v/>
      </c>
      <c r="F997" s="213" t="str">
        <f t="shared" ca="1" si="15"/>
        <v/>
      </c>
      <c r="G997" s="198"/>
      <c r="H997" s="207"/>
      <c r="I997" s="207"/>
      <c r="J997" s="207"/>
      <c r="K997" s="207"/>
      <c r="L997" s="207"/>
      <c r="M997" s="207"/>
      <c r="N997" s="207"/>
      <c r="O997" s="199"/>
      <c r="P997" s="208"/>
      <c r="Q997" s="209" t="e">
        <f>IF(OR(C997="",C997=R$4,C997=S$4),NA(),MATCH($B997&amp;$C997,K!$E:$E,0))</f>
        <v>#N/A</v>
      </c>
    </row>
    <row r="998" spans="1:17" ht="20.25">
      <c r="A998" s="193"/>
      <c r="B998" s="213"/>
      <c r="C998" s="213"/>
      <c r="D998" s="213" t="str">
        <f ca="1">IF(ISERROR($Q998),"",OFFSET(K!$D$1,$Q998-1,0))</f>
        <v/>
      </c>
      <c r="E998" s="213" t="str">
        <f ca="1">IF(ISERROR($Q998),"",OFFSET(K!$C$1,$Q998-1,0))</f>
        <v/>
      </c>
      <c r="F998" s="213" t="str">
        <f t="shared" ca="1" si="15"/>
        <v/>
      </c>
      <c r="G998" s="198"/>
      <c r="H998" s="207"/>
      <c r="I998" s="207"/>
      <c r="J998" s="207"/>
      <c r="K998" s="207"/>
      <c r="L998" s="207"/>
      <c r="M998" s="207"/>
      <c r="N998" s="207"/>
      <c r="O998" s="199"/>
      <c r="P998" s="208"/>
      <c r="Q998" s="209" t="e">
        <f>IF(OR(C998="",C998=R$4,C998=S$4),NA(),MATCH($B998&amp;$C998,K!$E:$E,0))</f>
        <v>#N/A</v>
      </c>
    </row>
    <row r="999" spans="1:17" ht="20.25">
      <c r="A999" s="193"/>
      <c r="B999" s="213"/>
      <c r="C999" s="213"/>
      <c r="D999" s="213" t="str">
        <f ca="1">IF(ISERROR($Q999),"",OFFSET(K!$D$1,$Q999-1,0))</f>
        <v/>
      </c>
      <c r="E999" s="213" t="str">
        <f ca="1">IF(ISERROR($Q999),"",OFFSET(K!$C$1,$Q999-1,0))</f>
        <v/>
      </c>
      <c r="F999" s="213" t="str">
        <f t="shared" ca="1" si="15"/>
        <v/>
      </c>
      <c r="G999" s="198"/>
      <c r="H999" s="207"/>
      <c r="I999" s="207"/>
      <c r="J999" s="207"/>
      <c r="K999" s="207"/>
      <c r="L999" s="207"/>
      <c r="M999" s="207"/>
      <c r="N999" s="207"/>
      <c r="O999" s="199"/>
      <c r="P999" s="208"/>
      <c r="Q999" s="209" t="e">
        <f>IF(OR(C999="",C999=R$4,C999=S$4),NA(),MATCH($B999&amp;$C999,K!$E:$E,0))</f>
        <v>#N/A</v>
      </c>
    </row>
    <row r="1000" spans="1:17" ht="20.25">
      <c r="A1000" s="193"/>
      <c r="B1000" s="213"/>
      <c r="C1000" s="213"/>
      <c r="D1000" s="213" t="str">
        <f ca="1">IF(ISERROR($Q1000),"",OFFSET(K!$D$1,$Q1000-1,0))</f>
        <v/>
      </c>
      <c r="E1000" s="213" t="str">
        <f ca="1">IF(ISERROR($Q1000),"",OFFSET(K!$C$1,$Q1000-1,0))</f>
        <v/>
      </c>
      <c r="F1000" s="213" t="str">
        <f t="shared" ca="1" si="15"/>
        <v/>
      </c>
      <c r="G1000" s="198"/>
      <c r="H1000" s="207"/>
      <c r="I1000" s="207"/>
      <c r="J1000" s="207"/>
      <c r="K1000" s="207"/>
      <c r="L1000" s="207"/>
      <c r="M1000" s="207"/>
      <c r="N1000" s="207"/>
      <c r="O1000" s="199"/>
      <c r="P1000" s="208"/>
      <c r="Q1000" s="209" t="e">
        <f>IF(OR(C1000="",C1000=R$4,C1000=S$4),NA(),MATCH($B1000&amp;$C1000,K!$E:$E,0))</f>
        <v>#N/A</v>
      </c>
    </row>
    <row r="1001" spans="1:17" ht="20.25">
      <c r="A1001" s="193"/>
      <c r="B1001" s="213"/>
      <c r="C1001" s="213"/>
      <c r="D1001" s="213" t="str">
        <f ca="1">IF(ISERROR($Q1001),"",OFFSET(K!$D$1,$Q1001-1,0))</f>
        <v/>
      </c>
      <c r="E1001" s="213" t="str">
        <f ca="1">IF(ISERROR($Q1001),"",OFFSET(K!$C$1,$Q1001-1,0))</f>
        <v/>
      </c>
      <c r="F1001" s="213" t="str">
        <f t="shared" ca="1" si="15"/>
        <v/>
      </c>
      <c r="G1001" s="198"/>
      <c r="H1001" s="207"/>
      <c r="I1001" s="207"/>
      <c r="J1001" s="207"/>
      <c r="K1001" s="207"/>
      <c r="L1001" s="207"/>
      <c r="M1001" s="207"/>
      <c r="N1001" s="207"/>
      <c r="O1001" s="199"/>
      <c r="P1001" s="208"/>
      <c r="Q1001" s="209" t="e">
        <f>IF(OR(C1001="",C1001=R$4,C1001=S$4),NA(),MATCH($B1001&amp;$C1001,K!$E:$E,0))</f>
        <v>#N/A</v>
      </c>
    </row>
    <row r="1002" spans="1:17" ht="20.25">
      <c r="A1002" s="193"/>
      <c r="B1002" s="213"/>
      <c r="C1002" s="213"/>
      <c r="D1002" s="213" t="str">
        <f ca="1">IF(ISERROR($Q1002),"",OFFSET(K!$D$1,$Q1002-1,0))</f>
        <v/>
      </c>
      <c r="E1002" s="213" t="str">
        <f ca="1">IF(ISERROR($Q1002),"",OFFSET(K!$C$1,$Q1002-1,0))</f>
        <v/>
      </c>
      <c r="F1002" s="213" t="str">
        <f t="shared" ca="1" si="15"/>
        <v/>
      </c>
      <c r="G1002" s="198"/>
      <c r="H1002" s="207"/>
      <c r="I1002" s="207"/>
      <c r="J1002" s="207"/>
      <c r="K1002" s="207"/>
      <c r="L1002" s="207"/>
      <c r="M1002" s="207"/>
      <c r="N1002" s="207"/>
      <c r="O1002" s="199"/>
      <c r="P1002" s="208"/>
      <c r="Q1002" s="209" t="e">
        <f>IF(OR(C1002="",C1002=R$4,C1002=S$4),NA(),MATCH($B1002&amp;$C1002,K!$E:$E,0))</f>
        <v>#N/A</v>
      </c>
    </row>
    <row r="1003" spans="1:17" ht="20.25">
      <c r="A1003" s="193"/>
      <c r="B1003" s="213"/>
      <c r="C1003" s="213"/>
      <c r="D1003" s="213" t="str">
        <f ca="1">IF(ISERROR($Q1003),"",OFFSET(K!$D$1,$Q1003-1,0))</f>
        <v/>
      </c>
      <c r="E1003" s="213" t="str">
        <f ca="1">IF(ISERROR($Q1003),"",OFFSET(K!$C$1,$Q1003-1,0))</f>
        <v/>
      </c>
      <c r="F1003" s="213" t="str">
        <f t="shared" ca="1" si="15"/>
        <v/>
      </c>
      <c r="G1003" s="198"/>
      <c r="H1003" s="207"/>
      <c r="I1003" s="207"/>
      <c r="J1003" s="207"/>
      <c r="K1003" s="207"/>
      <c r="L1003" s="207"/>
      <c r="M1003" s="207"/>
      <c r="N1003" s="207"/>
      <c r="O1003" s="199"/>
      <c r="P1003" s="208"/>
      <c r="Q1003" s="209" t="e">
        <f>IF(OR(C1003="",C1003=R$4,C1003=S$4),NA(),MATCH($B1003&amp;$C1003,K!$E:$E,0))</f>
        <v>#N/A</v>
      </c>
    </row>
    <row r="1004" spans="1:17" ht="20.25">
      <c r="A1004" s="193"/>
      <c r="B1004" s="213"/>
      <c r="C1004" s="213"/>
      <c r="D1004" s="213" t="str">
        <f ca="1">IF(ISERROR($Q1004),"",OFFSET(K!$D$1,$Q1004-1,0))</f>
        <v/>
      </c>
      <c r="E1004" s="213" t="str">
        <f ca="1">IF(ISERROR($Q1004),"",OFFSET(K!$C$1,$Q1004-1,0))</f>
        <v/>
      </c>
      <c r="F1004" s="213" t="str">
        <f t="shared" ca="1" si="15"/>
        <v/>
      </c>
      <c r="G1004" s="198"/>
      <c r="H1004" s="207"/>
      <c r="I1004" s="207"/>
      <c r="J1004" s="207"/>
      <c r="K1004" s="207"/>
      <c r="L1004" s="207"/>
      <c r="M1004" s="207"/>
      <c r="N1004" s="207"/>
      <c r="O1004" s="199"/>
      <c r="P1004" s="208"/>
      <c r="Q1004" s="209" t="e">
        <f>IF(OR(C1004="",C1004=R$4,C1004=S$4),NA(),MATCH($B1004&amp;$C1004,K!$E:$E,0))</f>
        <v>#N/A</v>
      </c>
    </row>
    <row r="1005" spans="1:17" ht="20.25">
      <c r="A1005" s="193"/>
      <c r="B1005" s="213"/>
      <c r="C1005" s="213"/>
      <c r="D1005" s="213" t="str">
        <f ca="1">IF(ISERROR($Q1005),"",OFFSET(K!$D$1,$Q1005-1,0))</f>
        <v/>
      </c>
      <c r="E1005" s="213" t="str">
        <f ca="1">IF(ISERROR($Q1005),"",OFFSET(K!$C$1,$Q1005-1,0))</f>
        <v/>
      </c>
      <c r="F1005" s="213" t="str">
        <f t="shared" ca="1" si="15"/>
        <v/>
      </c>
      <c r="G1005" s="198"/>
      <c r="H1005" s="207"/>
      <c r="I1005" s="207"/>
      <c r="J1005" s="207"/>
      <c r="K1005" s="207"/>
      <c r="L1005" s="207"/>
      <c r="M1005" s="207"/>
      <c r="N1005" s="207"/>
      <c r="O1005" s="199"/>
      <c r="P1005" s="208"/>
      <c r="Q1005" s="209" t="e">
        <f>IF(OR(C1005="",C1005=R$4,C1005=S$4),NA(),MATCH($B1005&amp;$C1005,K!$E:$E,0))</f>
        <v>#N/A</v>
      </c>
    </row>
    <row r="1006" spans="1:17" ht="20.25">
      <c r="A1006" s="193"/>
      <c r="B1006" s="213"/>
      <c r="C1006" s="213"/>
      <c r="D1006" s="213" t="str">
        <f ca="1">IF(ISERROR($Q1006),"",OFFSET(K!$D$1,$Q1006-1,0))</f>
        <v/>
      </c>
      <c r="E1006" s="213" t="str">
        <f ca="1">IF(ISERROR($Q1006),"",OFFSET(K!$C$1,$Q1006-1,0))</f>
        <v/>
      </c>
      <c r="F1006" s="213" t="str">
        <f t="shared" ca="1" si="15"/>
        <v/>
      </c>
      <c r="G1006" s="198"/>
      <c r="H1006" s="207"/>
      <c r="I1006" s="207"/>
      <c r="J1006" s="207"/>
      <c r="K1006" s="207"/>
      <c r="L1006" s="207"/>
      <c r="M1006" s="207"/>
      <c r="N1006" s="207"/>
      <c r="O1006" s="199"/>
      <c r="P1006" s="208"/>
      <c r="Q1006" s="209" t="e">
        <f>IF(OR(C1006="",C1006=R$4,C1006=S$4),NA(),MATCH($B1006&amp;$C1006,K!$E:$E,0))</f>
        <v>#N/A</v>
      </c>
    </row>
    <row r="1007" spans="1:17" ht="20.25">
      <c r="A1007" s="193"/>
      <c r="B1007" s="213"/>
      <c r="C1007" s="213"/>
      <c r="D1007" s="213" t="str">
        <f ca="1">IF(ISERROR($Q1007),"",OFFSET(K!$D$1,$Q1007-1,0))</f>
        <v/>
      </c>
      <c r="E1007" s="213" t="str">
        <f ca="1">IF(ISERROR($Q1007),"",OFFSET(K!$C$1,$Q1007-1,0))</f>
        <v/>
      </c>
      <c r="F1007" s="213" t="str">
        <f t="shared" ca="1" si="15"/>
        <v/>
      </c>
      <c r="G1007" s="198"/>
      <c r="H1007" s="207"/>
      <c r="I1007" s="207"/>
      <c r="J1007" s="207"/>
      <c r="K1007" s="207"/>
      <c r="L1007" s="207"/>
      <c r="M1007" s="207"/>
      <c r="N1007" s="207"/>
      <c r="O1007" s="199"/>
      <c r="P1007" s="208"/>
      <c r="Q1007" s="209" t="e">
        <f>IF(OR(C1007="",C1007=R$4,C1007=S$4),NA(),MATCH($B1007&amp;$C1007,K!$E:$E,0))</f>
        <v>#N/A</v>
      </c>
    </row>
    <row r="1008" spans="1:17" ht="20.25">
      <c r="A1008" s="193"/>
      <c r="B1008" s="213"/>
      <c r="C1008" s="213"/>
      <c r="D1008" s="213" t="str">
        <f ca="1">IF(ISERROR($Q1008),"",OFFSET(K!$D$1,$Q1008-1,0))</f>
        <v/>
      </c>
      <c r="E1008" s="213" t="str">
        <f ca="1">IF(ISERROR($Q1008),"",OFFSET(K!$C$1,$Q1008-1,0))</f>
        <v/>
      </c>
      <c r="F1008" s="213" t="str">
        <f t="shared" ca="1" si="15"/>
        <v/>
      </c>
      <c r="G1008" s="198"/>
      <c r="H1008" s="207"/>
      <c r="I1008" s="207"/>
      <c r="J1008" s="207"/>
      <c r="K1008" s="207"/>
      <c r="L1008" s="207"/>
      <c r="M1008" s="207"/>
      <c r="N1008" s="207"/>
      <c r="O1008" s="199"/>
      <c r="P1008" s="208"/>
      <c r="Q1008" s="209" t="e">
        <f>IF(OR(C1008="",C1008=R$4,C1008=S$4),NA(),MATCH($B1008&amp;$C1008,K!$E:$E,0))</f>
        <v>#N/A</v>
      </c>
    </row>
    <row r="1009" spans="1:17" ht="20.25">
      <c r="A1009" s="193"/>
      <c r="B1009" s="213"/>
      <c r="C1009" s="213"/>
      <c r="D1009" s="213" t="str">
        <f ca="1">IF(ISERROR($Q1009),"",OFFSET(K!$D$1,$Q1009-1,0))</f>
        <v/>
      </c>
      <c r="E1009" s="213" t="str">
        <f ca="1">IF(ISERROR($Q1009),"",OFFSET(K!$C$1,$Q1009-1,0))</f>
        <v/>
      </c>
      <c r="F1009" s="213" t="str">
        <f t="shared" ca="1" si="15"/>
        <v/>
      </c>
      <c r="G1009" s="198"/>
      <c r="H1009" s="207"/>
      <c r="I1009" s="207"/>
      <c r="J1009" s="207"/>
      <c r="K1009" s="207"/>
      <c r="L1009" s="207"/>
      <c r="M1009" s="207"/>
      <c r="N1009" s="207"/>
      <c r="O1009" s="199"/>
      <c r="P1009" s="208"/>
      <c r="Q1009" s="209" t="e">
        <f>IF(OR(C1009="",C1009=R$4,C1009=S$4),NA(),MATCH($B1009&amp;$C1009,K!$E:$E,0))</f>
        <v>#N/A</v>
      </c>
    </row>
    <row r="1010" spans="1:17" ht="20.25">
      <c r="A1010" s="193"/>
      <c r="B1010" s="213"/>
      <c r="C1010" s="213"/>
      <c r="D1010" s="213" t="str">
        <f ca="1">IF(ISERROR($Q1010),"",OFFSET(K!$D$1,$Q1010-1,0))</f>
        <v/>
      </c>
      <c r="E1010" s="213" t="str">
        <f ca="1">IF(ISERROR($Q1010),"",OFFSET(K!$C$1,$Q1010-1,0))</f>
        <v/>
      </c>
      <c r="F1010" s="213" t="str">
        <f t="shared" ca="1" si="15"/>
        <v/>
      </c>
      <c r="G1010" s="198"/>
      <c r="H1010" s="207"/>
      <c r="I1010" s="207"/>
      <c r="J1010" s="207"/>
      <c r="K1010" s="207"/>
      <c r="L1010" s="207"/>
      <c r="M1010" s="207"/>
      <c r="N1010" s="207"/>
      <c r="O1010" s="199"/>
      <c r="P1010" s="208"/>
      <c r="Q1010" s="209" t="e">
        <f>IF(OR(C1010="",C1010=R$4,C1010=S$4),NA(),MATCH($B1010&amp;$C1010,K!$E:$E,0))</f>
        <v>#N/A</v>
      </c>
    </row>
    <row r="1011" spans="1:17" ht="20.25">
      <c r="A1011" s="193"/>
      <c r="B1011" s="213"/>
      <c r="C1011" s="213"/>
      <c r="D1011" s="213" t="str">
        <f ca="1">IF(ISERROR($Q1011),"",OFFSET(K!$D$1,$Q1011-1,0))</f>
        <v/>
      </c>
      <c r="E1011" s="213" t="str">
        <f ca="1">IF(ISERROR($Q1011),"",OFFSET(K!$C$1,$Q1011-1,0))</f>
        <v/>
      </c>
      <c r="F1011" s="213" t="str">
        <f t="shared" ca="1" si="15"/>
        <v/>
      </c>
      <c r="G1011" s="198"/>
      <c r="H1011" s="207"/>
      <c r="I1011" s="207"/>
      <c r="J1011" s="207"/>
      <c r="K1011" s="207"/>
      <c r="L1011" s="207"/>
      <c r="M1011" s="207"/>
      <c r="N1011" s="207"/>
      <c r="O1011" s="199"/>
      <c r="P1011" s="208"/>
      <c r="Q1011" s="209" t="e">
        <f>IF(OR(C1011="",C1011=R$4,C1011=S$4),NA(),MATCH($B1011&amp;$C1011,K!$E:$E,0))</f>
        <v>#N/A</v>
      </c>
    </row>
    <row r="1012" spans="1:17" ht="20.25">
      <c r="A1012" s="193"/>
      <c r="B1012" s="213"/>
      <c r="C1012" s="213"/>
      <c r="D1012" s="213" t="str">
        <f ca="1">IF(ISERROR($Q1012),"",OFFSET(K!$D$1,$Q1012-1,0))</f>
        <v/>
      </c>
      <c r="E1012" s="213" t="str">
        <f ca="1">IF(ISERROR($Q1012),"",OFFSET(K!$C$1,$Q1012-1,0))</f>
        <v/>
      </c>
      <c r="F1012" s="213" t="str">
        <f t="shared" ca="1" si="15"/>
        <v/>
      </c>
      <c r="G1012" s="198"/>
      <c r="H1012" s="207"/>
      <c r="I1012" s="207"/>
      <c r="J1012" s="207"/>
      <c r="K1012" s="207"/>
      <c r="L1012" s="207"/>
      <c r="M1012" s="207"/>
      <c r="N1012" s="207"/>
      <c r="O1012" s="199"/>
      <c r="P1012" s="208"/>
      <c r="Q1012" s="209" t="e">
        <f>IF(OR(C1012="",C1012=R$4,C1012=S$4),NA(),MATCH($B1012&amp;$C1012,K!$E:$E,0))</f>
        <v>#N/A</v>
      </c>
    </row>
    <row r="1013" spans="1:17" ht="20.25">
      <c r="A1013" s="193"/>
      <c r="B1013" s="213"/>
      <c r="C1013" s="213"/>
      <c r="D1013" s="213" t="str">
        <f ca="1">IF(ISERROR($Q1013),"",OFFSET(K!$D$1,$Q1013-1,0))</f>
        <v/>
      </c>
      <c r="E1013" s="213" t="str">
        <f ca="1">IF(ISERROR($Q1013),"",OFFSET(K!$C$1,$Q1013-1,0))</f>
        <v/>
      </c>
      <c r="F1013" s="213" t="str">
        <f t="shared" ca="1" si="15"/>
        <v/>
      </c>
      <c r="G1013" s="198"/>
      <c r="H1013" s="207"/>
      <c r="I1013" s="207"/>
      <c r="J1013" s="207"/>
      <c r="K1013" s="207"/>
      <c r="L1013" s="207"/>
      <c r="M1013" s="207"/>
      <c r="N1013" s="207"/>
      <c r="O1013" s="199"/>
      <c r="P1013" s="208"/>
      <c r="Q1013" s="209" t="e">
        <f>IF(OR(C1013="",C1013=R$4,C1013=S$4),NA(),MATCH($B1013&amp;$C1013,K!$E:$E,0))</f>
        <v>#N/A</v>
      </c>
    </row>
    <row r="1014" spans="1:17" ht="20.25">
      <c r="A1014" s="193"/>
      <c r="B1014" s="213"/>
      <c r="C1014" s="213"/>
      <c r="D1014" s="213" t="str">
        <f ca="1">IF(ISERROR($Q1014),"",OFFSET(K!$D$1,$Q1014-1,0))</f>
        <v/>
      </c>
      <c r="E1014" s="213" t="str">
        <f ca="1">IF(ISERROR($Q1014),"",OFFSET(K!$C$1,$Q1014-1,0))</f>
        <v/>
      </c>
      <c r="F1014" s="213" t="str">
        <f t="shared" ca="1" si="15"/>
        <v/>
      </c>
      <c r="G1014" s="198"/>
      <c r="H1014" s="207"/>
      <c r="I1014" s="207"/>
      <c r="J1014" s="207"/>
      <c r="K1014" s="207"/>
      <c r="L1014" s="207"/>
      <c r="M1014" s="207"/>
      <c r="N1014" s="207"/>
      <c r="O1014" s="199"/>
      <c r="P1014" s="208"/>
      <c r="Q1014" s="209" t="e">
        <f>IF(OR(C1014="",C1014=R$4,C1014=S$4),NA(),MATCH($B1014&amp;$C1014,K!$E:$E,0))</f>
        <v>#N/A</v>
      </c>
    </row>
    <row r="1015" spans="1:17" ht="20.25">
      <c r="A1015" s="193"/>
      <c r="B1015" s="213"/>
      <c r="C1015" s="213"/>
      <c r="D1015" s="213" t="str">
        <f ca="1">IF(ISERROR($Q1015),"",OFFSET(K!$D$1,$Q1015-1,0))</f>
        <v/>
      </c>
      <c r="E1015" s="213" t="str">
        <f ca="1">IF(ISERROR($Q1015),"",OFFSET(K!$C$1,$Q1015-1,0))</f>
        <v/>
      </c>
      <c r="F1015" s="213" t="str">
        <f t="shared" ca="1" si="15"/>
        <v/>
      </c>
      <c r="G1015" s="198"/>
      <c r="H1015" s="207"/>
      <c r="I1015" s="207"/>
      <c r="J1015" s="207"/>
      <c r="K1015" s="207"/>
      <c r="L1015" s="207"/>
      <c r="M1015" s="207"/>
      <c r="N1015" s="207"/>
      <c r="O1015" s="199"/>
      <c r="P1015" s="208"/>
      <c r="Q1015" s="209" t="e">
        <f>IF(OR(C1015="",C1015=R$4,C1015=S$4),NA(),MATCH($B1015&amp;$C1015,K!$E:$E,0))</f>
        <v>#N/A</v>
      </c>
    </row>
    <row r="1016" spans="1:17" ht="20.25">
      <c r="A1016" s="193"/>
      <c r="B1016" s="213"/>
      <c r="C1016" s="213"/>
      <c r="D1016" s="213" t="str">
        <f ca="1">IF(ISERROR($Q1016),"",OFFSET(K!$D$1,$Q1016-1,0))</f>
        <v/>
      </c>
      <c r="E1016" s="213" t="str">
        <f ca="1">IF(ISERROR($Q1016),"",OFFSET(K!$C$1,$Q1016-1,0))</f>
        <v/>
      </c>
      <c r="F1016" s="213" t="str">
        <f t="shared" ca="1" si="15"/>
        <v/>
      </c>
      <c r="G1016" s="198"/>
      <c r="H1016" s="207"/>
      <c r="I1016" s="207"/>
      <c r="J1016" s="207"/>
      <c r="K1016" s="207"/>
      <c r="L1016" s="207"/>
      <c r="M1016" s="207"/>
      <c r="N1016" s="207"/>
      <c r="O1016" s="199"/>
      <c r="P1016" s="208"/>
      <c r="Q1016" s="209" t="e">
        <f>IF(OR(C1016="",C1016=R$4,C1016=S$4),NA(),MATCH($B1016&amp;$C1016,K!$E:$E,0))</f>
        <v>#N/A</v>
      </c>
    </row>
    <row r="1017" spans="1:17" ht="20.25">
      <c r="A1017" s="193"/>
      <c r="B1017" s="213"/>
      <c r="C1017" s="213"/>
      <c r="D1017" s="213" t="str">
        <f ca="1">IF(ISERROR($Q1017),"",OFFSET(K!$D$1,$Q1017-1,0))</f>
        <v/>
      </c>
      <c r="E1017" s="213" t="str">
        <f ca="1">IF(ISERROR($Q1017),"",OFFSET(K!$C$1,$Q1017-1,0))</f>
        <v/>
      </c>
      <c r="F1017" s="213" t="str">
        <f t="shared" ca="1" si="15"/>
        <v/>
      </c>
      <c r="G1017" s="198"/>
      <c r="H1017" s="207"/>
      <c r="I1017" s="207"/>
      <c r="J1017" s="207"/>
      <c r="K1017" s="207"/>
      <c r="L1017" s="207"/>
      <c r="M1017" s="207"/>
      <c r="N1017" s="207"/>
      <c r="O1017" s="199"/>
      <c r="P1017" s="208"/>
      <c r="Q1017" s="209" t="e">
        <f>IF(OR(C1017="",C1017=R$4,C1017=S$4),NA(),MATCH($B1017&amp;$C1017,K!$E:$E,0))</f>
        <v>#N/A</v>
      </c>
    </row>
    <row r="1018" spans="1:17" ht="20.25">
      <c r="A1018" s="193"/>
      <c r="B1018" s="213"/>
      <c r="C1018" s="213"/>
      <c r="D1018" s="213" t="str">
        <f ca="1">IF(ISERROR($Q1018),"",OFFSET(K!$D$1,$Q1018-1,0))</f>
        <v/>
      </c>
      <c r="E1018" s="213" t="str">
        <f ca="1">IF(ISERROR($Q1018),"",OFFSET(K!$C$1,$Q1018-1,0))</f>
        <v/>
      </c>
      <c r="F1018" s="213" t="str">
        <f t="shared" ca="1" si="15"/>
        <v/>
      </c>
      <c r="G1018" s="198"/>
      <c r="H1018" s="207"/>
      <c r="I1018" s="207"/>
      <c r="J1018" s="207"/>
      <c r="K1018" s="207"/>
      <c r="L1018" s="207"/>
      <c r="M1018" s="207"/>
      <c r="N1018" s="207"/>
      <c r="O1018" s="199"/>
      <c r="P1018" s="208"/>
      <c r="Q1018" s="209" t="e">
        <f>IF(OR(C1018="",C1018=R$4,C1018=S$4),NA(),MATCH($B1018&amp;$C1018,K!$E:$E,0))</f>
        <v>#N/A</v>
      </c>
    </row>
    <row r="1019" spans="1:17" ht="20.25">
      <c r="A1019" s="193"/>
      <c r="B1019" s="213"/>
      <c r="C1019" s="213"/>
      <c r="D1019" s="213" t="str">
        <f ca="1">IF(ISERROR($Q1019),"",OFFSET(K!$D$1,$Q1019-1,0))</f>
        <v/>
      </c>
      <c r="E1019" s="213" t="str">
        <f ca="1">IF(ISERROR($Q1019),"",OFFSET(K!$C$1,$Q1019-1,0))</f>
        <v/>
      </c>
      <c r="F1019" s="213" t="str">
        <f t="shared" ca="1" si="15"/>
        <v/>
      </c>
      <c r="G1019" s="198"/>
      <c r="H1019" s="207"/>
      <c r="I1019" s="207"/>
      <c r="J1019" s="207"/>
      <c r="K1019" s="207"/>
      <c r="L1019" s="207"/>
      <c r="M1019" s="207"/>
      <c r="N1019" s="207"/>
      <c r="O1019" s="199"/>
      <c r="P1019" s="208"/>
      <c r="Q1019" s="209" t="e">
        <f>IF(OR(C1019="",C1019=R$4,C1019=S$4),NA(),MATCH($B1019&amp;$C1019,K!$E:$E,0))</f>
        <v>#N/A</v>
      </c>
    </row>
    <row r="1020" spans="1:17" ht="20.25">
      <c r="A1020" s="193"/>
      <c r="B1020" s="213"/>
      <c r="C1020" s="213"/>
      <c r="D1020" s="213" t="str">
        <f ca="1">IF(ISERROR($Q1020),"",OFFSET(K!$D$1,$Q1020-1,0))</f>
        <v/>
      </c>
      <c r="E1020" s="213" t="str">
        <f ca="1">IF(ISERROR($Q1020),"",OFFSET(K!$C$1,$Q1020-1,0))</f>
        <v/>
      </c>
      <c r="F1020" s="213" t="str">
        <f t="shared" ca="1" si="15"/>
        <v/>
      </c>
      <c r="G1020" s="198"/>
      <c r="H1020" s="207"/>
      <c r="I1020" s="207"/>
      <c r="J1020" s="207"/>
      <c r="K1020" s="207"/>
      <c r="L1020" s="207"/>
      <c r="M1020" s="207"/>
      <c r="N1020" s="207"/>
      <c r="O1020" s="199"/>
      <c r="P1020" s="208"/>
      <c r="Q1020" s="209" t="e">
        <f>IF(OR(C1020="",C1020=R$4,C1020=S$4),NA(),MATCH($B1020&amp;$C1020,K!$E:$E,0))</f>
        <v>#N/A</v>
      </c>
    </row>
    <row r="1021" spans="1:17" ht="20.25">
      <c r="A1021" s="193"/>
      <c r="B1021" s="213"/>
      <c r="C1021" s="213"/>
      <c r="D1021" s="213" t="str">
        <f ca="1">IF(ISERROR($Q1021),"",OFFSET(K!$D$1,$Q1021-1,0))</f>
        <v/>
      </c>
      <c r="E1021" s="213" t="str">
        <f ca="1">IF(ISERROR($Q1021),"",OFFSET(K!$C$1,$Q1021-1,0))</f>
        <v/>
      </c>
      <c r="F1021" s="213" t="str">
        <f t="shared" ca="1" si="15"/>
        <v/>
      </c>
      <c r="G1021" s="198"/>
      <c r="H1021" s="207"/>
      <c r="I1021" s="207"/>
      <c r="J1021" s="207"/>
      <c r="K1021" s="207"/>
      <c r="L1021" s="207"/>
      <c r="M1021" s="207"/>
      <c r="N1021" s="207"/>
      <c r="O1021" s="199"/>
      <c r="P1021" s="208"/>
      <c r="Q1021" s="209" t="e">
        <f>IF(OR(C1021="",C1021=R$4,C1021=S$4),NA(),MATCH($B1021&amp;$C1021,K!$E:$E,0))</f>
        <v>#N/A</v>
      </c>
    </row>
    <row r="1022" spans="1:17" ht="20.25">
      <c r="A1022" s="193"/>
      <c r="B1022" s="213"/>
      <c r="C1022" s="213"/>
      <c r="D1022" s="213" t="str">
        <f ca="1">IF(ISERROR($Q1022),"",OFFSET(K!$D$1,$Q1022-1,0))</f>
        <v/>
      </c>
      <c r="E1022" s="213" t="str">
        <f ca="1">IF(ISERROR($Q1022),"",OFFSET(K!$C$1,$Q1022-1,0))</f>
        <v/>
      </c>
      <c r="F1022" s="213" t="str">
        <f t="shared" ca="1" si="15"/>
        <v/>
      </c>
      <c r="G1022" s="198"/>
      <c r="H1022" s="207"/>
      <c r="I1022" s="207"/>
      <c r="J1022" s="207"/>
      <c r="K1022" s="207"/>
      <c r="L1022" s="207"/>
      <c r="M1022" s="207"/>
      <c r="N1022" s="207"/>
      <c r="O1022" s="199"/>
      <c r="P1022" s="208"/>
      <c r="Q1022" s="209" t="e">
        <f>IF(OR(C1022="",C1022=R$4,C1022=S$4),NA(),MATCH($B1022&amp;$C1022,K!$E:$E,0))</f>
        <v>#N/A</v>
      </c>
    </row>
    <row r="1023" spans="1:17" ht="20.25">
      <c r="A1023" s="193"/>
      <c r="B1023" s="213"/>
      <c r="C1023" s="213"/>
      <c r="D1023" s="213" t="str">
        <f ca="1">IF(ISERROR($Q1023),"",OFFSET(K!$D$1,$Q1023-1,0))</f>
        <v/>
      </c>
      <c r="E1023" s="213" t="str">
        <f ca="1">IF(ISERROR($Q1023),"",OFFSET(K!$C$1,$Q1023-1,0))</f>
        <v/>
      </c>
      <c r="F1023" s="213" t="str">
        <f t="shared" ca="1" si="15"/>
        <v/>
      </c>
      <c r="G1023" s="198"/>
      <c r="H1023" s="207"/>
      <c r="I1023" s="207"/>
      <c r="J1023" s="207"/>
      <c r="K1023" s="207"/>
      <c r="L1023" s="207"/>
      <c r="M1023" s="207"/>
      <c r="N1023" s="207"/>
      <c r="O1023" s="199"/>
      <c r="P1023" s="208"/>
      <c r="Q1023" s="209" t="e">
        <f>IF(OR(C1023="",C1023=R$4,C1023=S$4),NA(),MATCH($B1023&amp;$C1023,K!$E:$E,0))</f>
        <v>#N/A</v>
      </c>
    </row>
    <row r="1024" spans="1:17" ht="20.25">
      <c r="A1024" s="193"/>
      <c r="B1024" s="213"/>
      <c r="C1024" s="213"/>
      <c r="D1024" s="213" t="str">
        <f ca="1">IF(ISERROR($Q1024),"",OFFSET(K!$D$1,$Q1024-1,0))</f>
        <v/>
      </c>
      <c r="E1024" s="213" t="str">
        <f ca="1">IF(ISERROR($Q1024),"",OFFSET(K!$C$1,$Q1024-1,0))</f>
        <v/>
      </c>
      <c r="F1024" s="213" t="str">
        <f t="shared" ca="1" si="15"/>
        <v/>
      </c>
      <c r="G1024" s="198"/>
      <c r="H1024" s="207"/>
      <c r="I1024" s="207"/>
      <c r="J1024" s="207"/>
      <c r="K1024" s="207"/>
      <c r="L1024" s="207"/>
      <c r="M1024" s="207"/>
      <c r="N1024" s="207"/>
      <c r="O1024" s="199"/>
      <c r="P1024" s="208"/>
      <c r="Q1024" s="209" t="e">
        <f>IF(OR(C1024="",C1024=R$4,C1024=S$4),NA(),MATCH($B1024&amp;$C1024,K!$E:$E,0))</f>
        <v>#N/A</v>
      </c>
    </row>
    <row r="1025" spans="1:17" ht="20.25">
      <c r="A1025" s="193"/>
      <c r="B1025" s="213"/>
      <c r="C1025" s="213"/>
      <c r="D1025" s="213" t="str">
        <f ca="1">IF(ISERROR($Q1025),"",OFFSET(K!$D$1,$Q1025-1,0))</f>
        <v/>
      </c>
      <c r="E1025" s="213" t="str">
        <f ca="1">IF(ISERROR($Q1025),"",OFFSET(K!$C$1,$Q1025-1,0))</f>
        <v/>
      </c>
      <c r="F1025" s="213" t="str">
        <f t="shared" ca="1" si="15"/>
        <v/>
      </c>
      <c r="G1025" s="198"/>
      <c r="H1025" s="207"/>
      <c r="I1025" s="207"/>
      <c r="J1025" s="207"/>
      <c r="K1025" s="207"/>
      <c r="L1025" s="207"/>
      <c r="M1025" s="207"/>
      <c r="N1025" s="207"/>
      <c r="O1025" s="199"/>
      <c r="P1025" s="208"/>
      <c r="Q1025" s="209" t="e">
        <f>IF(OR(C1025="",C1025=R$4,C1025=S$4),NA(),MATCH($B1025&amp;$C1025,K!$E:$E,0))</f>
        <v>#N/A</v>
      </c>
    </row>
    <row r="1026" spans="1:17" ht="20.25">
      <c r="A1026" s="193"/>
      <c r="B1026" s="213"/>
      <c r="C1026" s="213"/>
      <c r="D1026" s="213" t="str">
        <f ca="1">IF(ISERROR($Q1026),"",OFFSET(K!$D$1,$Q1026-1,0))</f>
        <v/>
      </c>
      <c r="E1026" s="213" t="str">
        <f ca="1">IF(ISERROR($Q1026),"",OFFSET(K!$C$1,$Q1026-1,0))</f>
        <v/>
      </c>
      <c r="F1026" s="213" t="str">
        <f t="shared" ca="1" si="15"/>
        <v/>
      </c>
      <c r="G1026" s="198"/>
      <c r="H1026" s="207"/>
      <c r="I1026" s="207"/>
      <c r="J1026" s="207"/>
      <c r="K1026" s="207"/>
      <c r="L1026" s="207"/>
      <c r="M1026" s="207"/>
      <c r="N1026" s="207"/>
      <c r="O1026" s="199"/>
      <c r="P1026" s="208"/>
      <c r="Q1026" s="209" t="e">
        <f>IF(OR(C1026="",C1026=R$4,C1026=S$4),NA(),MATCH($B1026&amp;$C1026,K!$E:$E,0))</f>
        <v>#N/A</v>
      </c>
    </row>
    <row r="1027" spans="1:17" ht="20.25">
      <c r="A1027" s="193"/>
      <c r="B1027" s="213"/>
      <c r="C1027" s="213"/>
      <c r="D1027" s="213" t="str">
        <f ca="1">IF(ISERROR($Q1027),"",OFFSET(K!$D$1,$Q1027-1,0))</f>
        <v/>
      </c>
      <c r="E1027" s="213" t="str">
        <f ca="1">IF(ISERROR($Q1027),"",OFFSET(K!$C$1,$Q1027-1,0))</f>
        <v/>
      </c>
      <c r="F1027" s="213" t="str">
        <f t="shared" ca="1" si="15"/>
        <v/>
      </c>
      <c r="G1027" s="198"/>
      <c r="H1027" s="207"/>
      <c r="I1027" s="207"/>
      <c r="J1027" s="207"/>
      <c r="K1027" s="207"/>
      <c r="L1027" s="207"/>
      <c r="M1027" s="207"/>
      <c r="N1027" s="207"/>
      <c r="O1027" s="199"/>
      <c r="P1027" s="208"/>
      <c r="Q1027" s="209" t="e">
        <f>IF(OR(C1027="",C1027=R$4,C1027=S$4),NA(),MATCH($B1027&amp;$C1027,K!$E:$E,0))</f>
        <v>#N/A</v>
      </c>
    </row>
    <row r="1028" spans="1:17" ht="20.25">
      <c r="A1028" s="193"/>
      <c r="B1028" s="213"/>
      <c r="C1028" s="213"/>
      <c r="D1028" s="213" t="str">
        <f ca="1">IF(ISERROR($Q1028),"",OFFSET(K!$D$1,$Q1028-1,0))</f>
        <v/>
      </c>
      <c r="E1028" s="213" t="str">
        <f ca="1">IF(ISERROR($Q1028),"",OFFSET(K!$C$1,$Q1028-1,0))</f>
        <v/>
      </c>
      <c r="F1028" s="213" t="str">
        <f t="shared" ca="1" si="15"/>
        <v/>
      </c>
      <c r="G1028" s="198"/>
      <c r="H1028" s="207"/>
      <c r="I1028" s="207"/>
      <c r="J1028" s="207"/>
      <c r="K1028" s="207"/>
      <c r="L1028" s="207"/>
      <c r="M1028" s="207"/>
      <c r="N1028" s="207"/>
      <c r="O1028" s="199"/>
      <c r="P1028" s="208"/>
      <c r="Q1028" s="209" t="e">
        <f>IF(OR(C1028="",C1028=R$4,C1028=S$4),NA(),MATCH($B1028&amp;$C1028,K!$E:$E,0))</f>
        <v>#N/A</v>
      </c>
    </row>
    <row r="1029" spans="1:17" ht="20.25">
      <c r="A1029" s="193"/>
      <c r="B1029" s="213"/>
      <c r="C1029" s="213"/>
      <c r="D1029" s="213" t="str">
        <f ca="1">IF(ISERROR($Q1029),"",OFFSET(K!$D$1,$Q1029-1,0))</f>
        <v/>
      </c>
      <c r="E1029" s="213" t="str">
        <f ca="1">IF(ISERROR($Q1029),"",OFFSET(K!$C$1,$Q1029-1,0))</f>
        <v/>
      </c>
      <c r="F1029" s="213" t="str">
        <f t="shared" ref="F1029:F1092" ca="1" si="16">IF(ISERROR($Q1029),"",OFFSET(S_E1,MATCH(B1029&amp;D1029,S_M,0)-1,0))</f>
        <v/>
      </c>
      <c r="G1029" s="198"/>
      <c r="H1029" s="207"/>
      <c r="I1029" s="207"/>
      <c r="J1029" s="207"/>
      <c r="K1029" s="207"/>
      <c r="L1029" s="207"/>
      <c r="M1029" s="207"/>
      <c r="N1029" s="207"/>
      <c r="O1029" s="199"/>
      <c r="P1029" s="208"/>
      <c r="Q1029" s="209" t="e">
        <f>IF(OR(C1029="",C1029=R$4,C1029=S$4),NA(),MATCH($B1029&amp;$C1029,K!$E:$E,0))</f>
        <v>#N/A</v>
      </c>
    </row>
    <row r="1030" spans="1:17" ht="20.25">
      <c r="A1030" s="193"/>
      <c r="B1030" s="213"/>
      <c r="C1030" s="213"/>
      <c r="D1030" s="213" t="str">
        <f ca="1">IF(ISERROR($Q1030),"",OFFSET(K!$D$1,$Q1030-1,0))</f>
        <v/>
      </c>
      <c r="E1030" s="213" t="str">
        <f ca="1">IF(ISERROR($Q1030),"",OFFSET(K!$C$1,$Q1030-1,0))</f>
        <v/>
      </c>
      <c r="F1030" s="213" t="str">
        <f t="shared" ca="1" si="16"/>
        <v/>
      </c>
      <c r="G1030" s="198"/>
      <c r="H1030" s="207"/>
      <c r="I1030" s="207"/>
      <c r="J1030" s="207"/>
      <c r="K1030" s="207"/>
      <c r="L1030" s="207"/>
      <c r="M1030" s="207"/>
      <c r="N1030" s="207"/>
      <c r="O1030" s="199"/>
      <c r="P1030" s="208"/>
      <c r="Q1030" s="209" t="e">
        <f>IF(OR(C1030="",C1030=R$4,C1030=S$4),NA(),MATCH($B1030&amp;$C1030,K!$E:$E,0))</f>
        <v>#N/A</v>
      </c>
    </row>
    <row r="1031" spans="1:17" ht="20.25">
      <c r="A1031" s="193"/>
      <c r="B1031" s="213"/>
      <c r="C1031" s="213"/>
      <c r="D1031" s="213" t="str">
        <f ca="1">IF(ISERROR($Q1031),"",OFFSET(K!$D$1,$Q1031-1,0))</f>
        <v/>
      </c>
      <c r="E1031" s="213" t="str">
        <f ca="1">IF(ISERROR($Q1031),"",OFFSET(K!$C$1,$Q1031-1,0))</f>
        <v/>
      </c>
      <c r="F1031" s="213" t="str">
        <f t="shared" ca="1" si="16"/>
        <v/>
      </c>
      <c r="G1031" s="198"/>
      <c r="H1031" s="207"/>
      <c r="I1031" s="207"/>
      <c r="J1031" s="207"/>
      <c r="K1031" s="207"/>
      <c r="L1031" s="207"/>
      <c r="M1031" s="207"/>
      <c r="N1031" s="207"/>
      <c r="O1031" s="199"/>
      <c r="P1031" s="208"/>
      <c r="Q1031" s="209" t="e">
        <f>IF(OR(C1031="",C1031=R$4,C1031=S$4),NA(),MATCH($B1031&amp;$C1031,K!$E:$E,0))</f>
        <v>#N/A</v>
      </c>
    </row>
    <row r="1032" spans="1:17" ht="20.25">
      <c r="A1032" s="193"/>
      <c r="B1032" s="213"/>
      <c r="C1032" s="213"/>
      <c r="D1032" s="213" t="str">
        <f ca="1">IF(ISERROR($Q1032),"",OFFSET(K!$D$1,$Q1032-1,0))</f>
        <v/>
      </c>
      <c r="E1032" s="213" t="str">
        <f ca="1">IF(ISERROR($Q1032),"",OFFSET(K!$C$1,$Q1032-1,0))</f>
        <v/>
      </c>
      <c r="F1032" s="213" t="str">
        <f t="shared" ca="1" si="16"/>
        <v/>
      </c>
      <c r="G1032" s="198"/>
      <c r="H1032" s="207"/>
      <c r="I1032" s="207"/>
      <c r="J1032" s="207"/>
      <c r="K1032" s="207"/>
      <c r="L1032" s="207"/>
      <c r="M1032" s="207"/>
      <c r="N1032" s="207"/>
      <c r="O1032" s="199"/>
      <c r="P1032" s="208"/>
      <c r="Q1032" s="209" t="e">
        <f>IF(OR(C1032="",C1032=R$4,C1032=S$4),NA(),MATCH($B1032&amp;$C1032,K!$E:$E,0))</f>
        <v>#N/A</v>
      </c>
    </row>
    <row r="1033" spans="1:17" ht="20.25">
      <c r="A1033" s="193"/>
      <c r="B1033" s="213"/>
      <c r="C1033" s="213"/>
      <c r="D1033" s="213" t="str">
        <f ca="1">IF(ISERROR($Q1033),"",OFFSET(K!$D$1,$Q1033-1,0))</f>
        <v/>
      </c>
      <c r="E1033" s="213" t="str">
        <f ca="1">IF(ISERROR($Q1033),"",OFFSET(K!$C$1,$Q1033-1,0))</f>
        <v/>
      </c>
      <c r="F1033" s="213" t="str">
        <f t="shared" ca="1" si="16"/>
        <v/>
      </c>
      <c r="G1033" s="198"/>
      <c r="H1033" s="207"/>
      <c r="I1033" s="207"/>
      <c r="J1033" s="207"/>
      <c r="K1033" s="207"/>
      <c r="L1033" s="207"/>
      <c r="M1033" s="207"/>
      <c r="N1033" s="207"/>
      <c r="O1033" s="199"/>
      <c r="P1033" s="208"/>
      <c r="Q1033" s="209" t="e">
        <f>IF(OR(C1033="",C1033=R$4,C1033=S$4),NA(),MATCH($B1033&amp;$C1033,K!$E:$E,0))</f>
        <v>#N/A</v>
      </c>
    </row>
    <row r="1034" spans="1:17" ht="20.25">
      <c r="A1034" s="193"/>
      <c r="B1034" s="213"/>
      <c r="C1034" s="213"/>
      <c r="D1034" s="213" t="str">
        <f ca="1">IF(ISERROR($Q1034),"",OFFSET(K!$D$1,$Q1034-1,0))</f>
        <v/>
      </c>
      <c r="E1034" s="213" t="str">
        <f ca="1">IF(ISERROR($Q1034),"",OFFSET(K!$C$1,$Q1034-1,0))</f>
        <v/>
      </c>
      <c r="F1034" s="213" t="str">
        <f t="shared" ca="1" si="16"/>
        <v/>
      </c>
      <c r="G1034" s="198"/>
      <c r="H1034" s="207"/>
      <c r="I1034" s="207"/>
      <c r="J1034" s="207"/>
      <c r="K1034" s="207"/>
      <c r="L1034" s="207"/>
      <c r="M1034" s="207"/>
      <c r="N1034" s="207"/>
      <c r="O1034" s="199"/>
      <c r="P1034" s="208"/>
      <c r="Q1034" s="209" t="e">
        <f>IF(OR(C1034="",C1034=R$4,C1034=S$4),NA(),MATCH($B1034&amp;$C1034,K!$E:$E,0))</f>
        <v>#N/A</v>
      </c>
    </row>
    <row r="1035" spans="1:17" ht="20.25">
      <c r="A1035" s="193"/>
      <c r="B1035" s="213"/>
      <c r="C1035" s="213"/>
      <c r="D1035" s="213" t="str">
        <f ca="1">IF(ISERROR($Q1035),"",OFFSET(K!$D$1,$Q1035-1,0))</f>
        <v/>
      </c>
      <c r="E1035" s="213" t="str">
        <f ca="1">IF(ISERROR($Q1035),"",OFFSET(K!$C$1,$Q1035-1,0))</f>
        <v/>
      </c>
      <c r="F1035" s="213" t="str">
        <f t="shared" ca="1" si="16"/>
        <v/>
      </c>
      <c r="G1035" s="198"/>
      <c r="H1035" s="207"/>
      <c r="I1035" s="207"/>
      <c r="J1035" s="207"/>
      <c r="K1035" s="207"/>
      <c r="L1035" s="207"/>
      <c r="M1035" s="207"/>
      <c r="N1035" s="207"/>
      <c r="O1035" s="199"/>
      <c r="P1035" s="208"/>
      <c r="Q1035" s="209" t="e">
        <f>IF(OR(C1035="",C1035=R$4,C1035=S$4),NA(),MATCH($B1035&amp;$C1035,K!$E:$E,0))</f>
        <v>#N/A</v>
      </c>
    </row>
    <row r="1036" spans="1:17" ht="20.25">
      <c r="A1036" s="193"/>
      <c r="B1036" s="213"/>
      <c r="C1036" s="213"/>
      <c r="D1036" s="213" t="str">
        <f ca="1">IF(ISERROR($Q1036),"",OFFSET(K!$D$1,$Q1036-1,0))</f>
        <v/>
      </c>
      <c r="E1036" s="213" t="str">
        <f ca="1">IF(ISERROR($Q1036),"",OFFSET(K!$C$1,$Q1036-1,0))</f>
        <v/>
      </c>
      <c r="F1036" s="213" t="str">
        <f t="shared" ca="1" si="16"/>
        <v/>
      </c>
      <c r="G1036" s="198"/>
      <c r="H1036" s="207"/>
      <c r="I1036" s="207"/>
      <c r="J1036" s="207"/>
      <c r="K1036" s="207"/>
      <c r="L1036" s="207"/>
      <c r="M1036" s="207"/>
      <c r="N1036" s="207"/>
      <c r="O1036" s="199"/>
      <c r="P1036" s="208"/>
      <c r="Q1036" s="209" t="e">
        <f>IF(OR(C1036="",C1036=R$4,C1036=S$4),NA(),MATCH($B1036&amp;$C1036,K!$E:$E,0))</f>
        <v>#N/A</v>
      </c>
    </row>
    <row r="1037" spans="1:17" ht="20.25">
      <c r="A1037" s="193"/>
      <c r="B1037" s="213"/>
      <c r="C1037" s="213"/>
      <c r="D1037" s="213" t="str">
        <f ca="1">IF(ISERROR($Q1037),"",OFFSET(K!$D$1,$Q1037-1,0))</f>
        <v/>
      </c>
      <c r="E1037" s="213" t="str">
        <f ca="1">IF(ISERROR($Q1037),"",OFFSET(K!$C$1,$Q1037-1,0))</f>
        <v/>
      </c>
      <c r="F1037" s="213" t="str">
        <f t="shared" ca="1" si="16"/>
        <v/>
      </c>
      <c r="G1037" s="198"/>
      <c r="H1037" s="207"/>
      <c r="I1037" s="207"/>
      <c r="J1037" s="207"/>
      <c r="K1037" s="207"/>
      <c r="L1037" s="207"/>
      <c r="M1037" s="207"/>
      <c r="N1037" s="207"/>
      <c r="O1037" s="199"/>
      <c r="P1037" s="208"/>
      <c r="Q1037" s="209" t="e">
        <f>IF(OR(C1037="",C1037=R$4,C1037=S$4),NA(),MATCH($B1037&amp;$C1037,K!$E:$E,0))</f>
        <v>#N/A</v>
      </c>
    </row>
    <row r="1038" spans="1:17" ht="20.25">
      <c r="A1038" s="193"/>
      <c r="B1038" s="213"/>
      <c r="C1038" s="213"/>
      <c r="D1038" s="213" t="str">
        <f ca="1">IF(ISERROR($Q1038),"",OFFSET(K!$D$1,$Q1038-1,0))</f>
        <v/>
      </c>
      <c r="E1038" s="213" t="str">
        <f ca="1">IF(ISERROR($Q1038),"",OFFSET(K!$C$1,$Q1038-1,0))</f>
        <v/>
      </c>
      <c r="F1038" s="213" t="str">
        <f t="shared" ca="1" si="16"/>
        <v/>
      </c>
      <c r="G1038" s="198"/>
      <c r="H1038" s="207"/>
      <c r="I1038" s="207"/>
      <c r="J1038" s="207"/>
      <c r="K1038" s="207"/>
      <c r="L1038" s="207"/>
      <c r="M1038" s="207"/>
      <c r="N1038" s="207"/>
      <c r="O1038" s="199"/>
      <c r="P1038" s="208"/>
      <c r="Q1038" s="209" t="e">
        <f>IF(OR(C1038="",C1038=R$4,C1038=S$4),NA(),MATCH($B1038&amp;$C1038,K!$E:$E,0))</f>
        <v>#N/A</v>
      </c>
    </row>
    <row r="1039" spans="1:17" ht="20.25">
      <c r="A1039" s="193"/>
      <c r="B1039" s="213"/>
      <c r="C1039" s="213"/>
      <c r="D1039" s="213" t="str">
        <f ca="1">IF(ISERROR($Q1039),"",OFFSET(K!$D$1,$Q1039-1,0))</f>
        <v/>
      </c>
      <c r="E1039" s="213" t="str">
        <f ca="1">IF(ISERROR($Q1039),"",OFFSET(K!$C$1,$Q1039-1,0))</f>
        <v/>
      </c>
      <c r="F1039" s="213" t="str">
        <f t="shared" ca="1" si="16"/>
        <v/>
      </c>
      <c r="G1039" s="198"/>
      <c r="H1039" s="207"/>
      <c r="I1039" s="207"/>
      <c r="J1039" s="207"/>
      <c r="K1039" s="207"/>
      <c r="L1039" s="207"/>
      <c r="M1039" s="207"/>
      <c r="N1039" s="207"/>
      <c r="O1039" s="199"/>
      <c r="P1039" s="208"/>
      <c r="Q1039" s="209" t="e">
        <f>IF(OR(C1039="",C1039=R$4,C1039=S$4),NA(),MATCH($B1039&amp;$C1039,K!$E:$E,0))</f>
        <v>#N/A</v>
      </c>
    </row>
    <row r="1040" spans="1:17" ht="20.25">
      <c r="A1040" s="193"/>
      <c r="B1040" s="213"/>
      <c r="C1040" s="213"/>
      <c r="D1040" s="213" t="str">
        <f ca="1">IF(ISERROR($Q1040),"",OFFSET(K!$D$1,$Q1040-1,0))</f>
        <v/>
      </c>
      <c r="E1040" s="213" t="str">
        <f ca="1">IF(ISERROR($Q1040),"",OFFSET(K!$C$1,$Q1040-1,0))</f>
        <v/>
      </c>
      <c r="F1040" s="213" t="str">
        <f t="shared" ca="1" si="16"/>
        <v/>
      </c>
      <c r="G1040" s="198"/>
      <c r="H1040" s="207"/>
      <c r="I1040" s="207"/>
      <c r="J1040" s="207"/>
      <c r="K1040" s="207"/>
      <c r="L1040" s="207"/>
      <c r="M1040" s="207"/>
      <c r="N1040" s="207"/>
      <c r="O1040" s="199"/>
      <c r="P1040" s="208"/>
      <c r="Q1040" s="209" t="e">
        <f>IF(OR(C1040="",C1040=R$4,C1040=S$4),NA(),MATCH($B1040&amp;$C1040,K!$E:$E,0))</f>
        <v>#N/A</v>
      </c>
    </row>
    <row r="1041" spans="1:17" ht="20.25">
      <c r="A1041" s="193"/>
      <c r="B1041" s="213"/>
      <c r="C1041" s="213"/>
      <c r="D1041" s="213" t="str">
        <f ca="1">IF(ISERROR($Q1041),"",OFFSET(K!$D$1,$Q1041-1,0))</f>
        <v/>
      </c>
      <c r="E1041" s="213" t="str">
        <f ca="1">IF(ISERROR($Q1041),"",OFFSET(K!$C$1,$Q1041-1,0))</f>
        <v/>
      </c>
      <c r="F1041" s="213" t="str">
        <f t="shared" ca="1" si="16"/>
        <v/>
      </c>
      <c r="G1041" s="198"/>
      <c r="H1041" s="207"/>
      <c r="I1041" s="207"/>
      <c r="J1041" s="207"/>
      <c r="K1041" s="207"/>
      <c r="L1041" s="207"/>
      <c r="M1041" s="207"/>
      <c r="N1041" s="207"/>
      <c r="O1041" s="199"/>
      <c r="P1041" s="208"/>
      <c r="Q1041" s="209" t="e">
        <f>IF(OR(C1041="",C1041=R$4,C1041=S$4),NA(),MATCH($B1041&amp;$C1041,K!$E:$E,0))</f>
        <v>#N/A</v>
      </c>
    </row>
    <row r="1042" spans="1:17" ht="20.25">
      <c r="A1042" s="193"/>
      <c r="B1042" s="213"/>
      <c r="C1042" s="213"/>
      <c r="D1042" s="213" t="str">
        <f ca="1">IF(ISERROR($Q1042),"",OFFSET(K!$D$1,$Q1042-1,0))</f>
        <v/>
      </c>
      <c r="E1042" s="213" t="str">
        <f ca="1">IF(ISERROR($Q1042),"",OFFSET(K!$C$1,$Q1042-1,0))</f>
        <v/>
      </c>
      <c r="F1042" s="213" t="str">
        <f t="shared" ca="1" si="16"/>
        <v/>
      </c>
      <c r="G1042" s="198"/>
      <c r="H1042" s="207"/>
      <c r="I1042" s="207"/>
      <c r="J1042" s="207"/>
      <c r="K1042" s="207"/>
      <c r="L1042" s="207"/>
      <c r="M1042" s="207"/>
      <c r="N1042" s="207"/>
      <c r="O1042" s="199"/>
      <c r="P1042" s="208"/>
      <c r="Q1042" s="209" t="e">
        <f>IF(OR(C1042="",C1042=R$4,C1042=S$4),NA(),MATCH($B1042&amp;$C1042,K!$E:$E,0))</f>
        <v>#N/A</v>
      </c>
    </row>
    <row r="1043" spans="1:17" ht="20.25">
      <c r="A1043" s="193"/>
      <c r="B1043" s="213"/>
      <c r="C1043" s="213"/>
      <c r="D1043" s="213" t="str">
        <f ca="1">IF(ISERROR($Q1043),"",OFFSET(K!$D$1,$Q1043-1,0))</f>
        <v/>
      </c>
      <c r="E1043" s="213" t="str">
        <f ca="1">IF(ISERROR($Q1043),"",OFFSET(K!$C$1,$Q1043-1,0))</f>
        <v/>
      </c>
      <c r="F1043" s="213" t="str">
        <f t="shared" ca="1" si="16"/>
        <v/>
      </c>
      <c r="G1043" s="198"/>
      <c r="H1043" s="207"/>
      <c r="I1043" s="207"/>
      <c r="J1043" s="207"/>
      <c r="K1043" s="207"/>
      <c r="L1043" s="207"/>
      <c r="M1043" s="207"/>
      <c r="N1043" s="207"/>
      <c r="O1043" s="199"/>
      <c r="P1043" s="208"/>
      <c r="Q1043" s="209" t="e">
        <f>IF(OR(C1043="",C1043=R$4,C1043=S$4),NA(),MATCH($B1043&amp;$C1043,K!$E:$E,0))</f>
        <v>#N/A</v>
      </c>
    </row>
    <row r="1044" spans="1:17" ht="20.25">
      <c r="A1044" s="193"/>
      <c r="B1044" s="213"/>
      <c r="C1044" s="213"/>
      <c r="D1044" s="213" t="str">
        <f ca="1">IF(ISERROR($Q1044),"",OFFSET(K!$D$1,$Q1044-1,0))</f>
        <v/>
      </c>
      <c r="E1044" s="213" t="str">
        <f ca="1">IF(ISERROR($Q1044),"",OFFSET(K!$C$1,$Q1044-1,0))</f>
        <v/>
      </c>
      <c r="F1044" s="213" t="str">
        <f t="shared" ca="1" si="16"/>
        <v/>
      </c>
      <c r="G1044" s="198"/>
      <c r="H1044" s="207"/>
      <c r="I1044" s="207"/>
      <c r="J1044" s="207"/>
      <c r="K1044" s="207"/>
      <c r="L1044" s="207"/>
      <c r="M1044" s="207"/>
      <c r="N1044" s="207"/>
      <c r="O1044" s="199"/>
      <c r="P1044" s="208"/>
      <c r="Q1044" s="209" t="e">
        <f>IF(OR(C1044="",C1044=R$4,C1044=S$4),NA(),MATCH($B1044&amp;$C1044,K!$E:$E,0))</f>
        <v>#N/A</v>
      </c>
    </row>
    <row r="1045" spans="1:17" ht="20.25">
      <c r="A1045" s="193"/>
      <c r="B1045" s="213"/>
      <c r="C1045" s="213"/>
      <c r="D1045" s="213" t="str">
        <f ca="1">IF(ISERROR($Q1045),"",OFFSET(K!$D$1,$Q1045-1,0))</f>
        <v/>
      </c>
      <c r="E1045" s="213" t="str">
        <f ca="1">IF(ISERROR($Q1045),"",OFFSET(K!$C$1,$Q1045-1,0))</f>
        <v/>
      </c>
      <c r="F1045" s="213" t="str">
        <f t="shared" ca="1" si="16"/>
        <v/>
      </c>
      <c r="G1045" s="198"/>
      <c r="H1045" s="207"/>
      <c r="I1045" s="207"/>
      <c r="J1045" s="207"/>
      <c r="K1045" s="207"/>
      <c r="L1045" s="207"/>
      <c r="M1045" s="207"/>
      <c r="N1045" s="207"/>
      <c r="O1045" s="199"/>
      <c r="P1045" s="208"/>
      <c r="Q1045" s="209" t="e">
        <f>IF(OR(C1045="",C1045=R$4,C1045=S$4),NA(),MATCH($B1045&amp;$C1045,K!$E:$E,0))</f>
        <v>#N/A</v>
      </c>
    </row>
    <row r="1046" spans="1:17" ht="20.25">
      <c r="A1046" s="193"/>
      <c r="B1046" s="213"/>
      <c r="C1046" s="213"/>
      <c r="D1046" s="213" t="str">
        <f ca="1">IF(ISERROR($Q1046),"",OFFSET(K!$D$1,$Q1046-1,0))</f>
        <v/>
      </c>
      <c r="E1046" s="213" t="str">
        <f ca="1">IF(ISERROR($Q1046),"",OFFSET(K!$C$1,$Q1046-1,0))</f>
        <v/>
      </c>
      <c r="F1046" s="213" t="str">
        <f t="shared" ca="1" si="16"/>
        <v/>
      </c>
      <c r="G1046" s="198"/>
      <c r="H1046" s="207"/>
      <c r="I1046" s="207"/>
      <c r="J1046" s="207"/>
      <c r="K1046" s="207"/>
      <c r="L1046" s="207"/>
      <c r="M1046" s="207"/>
      <c r="N1046" s="207"/>
      <c r="O1046" s="199"/>
      <c r="P1046" s="208"/>
      <c r="Q1046" s="209" t="e">
        <f>IF(OR(C1046="",C1046=R$4,C1046=S$4),NA(),MATCH($B1046&amp;$C1046,K!$E:$E,0))</f>
        <v>#N/A</v>
      </c>
    </row>
    <row r="1047" spans="1:17" ht="20.25">
      <c r="A1047" s="193"/>
      <c r="B1047" s="213"/>
      <c r="C1047" s="213"/>
      <c r="D1047" s="213" t="str">
        <f ca="1">IF(ISERROR($Q1047),"",OFFSET(K!$D$1,$Q1047-1,0))</f>
        <v/>
      </c>
      <c r="E1047" s="213" t="str">
        <f ca="1">IF(ISERROR($Q1047),"",OFFSET(K!$C$1,$Q1047-1,0))</f>
        <v/>
      </c>
      <c r="F1047" s="213" t="str">
        <f t="shared" ca="1" si="16"/>
        <v/>
      </c>
      <c r="G1047" s="198"/>
      <c r="H1047" s="207"/>
      <c r="I1047" s="207"/>
      <c r="J1047" s="207"/>
      <c r="K1047" s="207"/>
      <c r="L1047" s="207"/>
      <c r="M1047" s="207"/>
      <c r="N1047" s="207"/>
      <c r="O1047" s="199"/>
      <c r="P1047" s="208"/>
      <c r="Q1047" s="209" t="e">
        <f>IF(OR(C1047="",C1047=R$4,C1047=S$4),NA(),MATCH($B1047&amp;$C1047,K!$E:$E,0))</f>
        <v>#N/A</v>
      </c>
    </row>
    <row r="1048" spans="1:17" ht="20.25">
      <c r="A1048" s="193"/>
      <c r="B1048" s="213"/>
      <c r="C1048" s="213"/>
      <c r="D1048" s="213" t="str">
        <f ca="1">IF(ISERROR($Q1048),"",OFFSET(K!$D$1,$Q1048-1,0))</f>
        <v/>
      </c>
      <c r="E1048" s="213" t="str">
        <f ca="1">IF(ISERROR($Q1048),"",OFFSET(K!$C$1,$Q1048-1,0))</f>
        <v/>
      </c>
      <c r="F1048" s="213" t="str">
        <f t="shared" ca="1" si="16"/>
        <v/>
      </c>
      <c r="G1048" s="198"/>
      <c r="H1048" s="207"/>
      <c r="I1048" s="207"/>
      <c r="J1048" s="207"/>
      <c r="K1048" s="207"/>
      <c r="L1048" s="207"/>
      <c r="M1048" s="207"/>
      <c r="N1048" s="207"/>
      <c r="O1048" s="199"/>
      <c r="P1048" s="208"/>
      <c r="Q1048" s="209" t="e">
        <f>IF(OR(C1048="",C1048=R$4,C1048=S$4),NA(),MATCH($B1048&amp;$C1048,K!$E:$E,0))</f>
        <v>#N/A</v>
      </c>
    </row>
    <row r="1049" spans="1:17" ht="20.25">
      <c r="A1049" s="193"/>
      <c r="B1049" s="213"/>
      <c r="C1049" s="213"/>
      <c r="D1049" s="213" t="str">
        <f ca="1">IF(ISERROR($Q1049),"",OFFSET(K!$D$1,$Q1049-1,0))</f>
        <v/>
      </c>
      <c r="E1049" s="213" t="str">
        <f ca="1">IF(ISERROR($Q1049),"",OFFSET(K!$C$1,$Q1049-1,0))</f>
        <v/>
      </c>
      <c r="F1049" s="213" t="str">
        <f t="shared" ca="1" si="16"/>
        <v/>
      </c>
      <c r="G1049" s="198"/>
      <c r="H1049" s="207"/>
      <c r="I1049" s="207"/>
      <c r="J1049" s="207"/>
      <c r="K1049" s="207"/>
      <c r="L1049" s="207"/>
      <c r="M1049" s="207"/>
      <c r="N1049" s="207"/>
      <c r="O1049" s="199"/>
      <c r="P1049" s="208"/>
      <c r="Q1049" s="209" t="e">
        <f>IF(OR(C1049="",C1049=R$4,C1049=S$4),NA(),MATCH($B1049&amp;$C1049,K!$E:$E,0))</f>
        <v>#N/A</v>
      </c>
    </row>
    <row r="1050" spans="1:17" ht="20.25">
      <c r="A1050" s="193"/>
      <c r="B1050" s="213"/>
      <c r="C1050" s="213"/>
      <c r="D1050" s="213" t="str">
        <f ca="1">IF(ISERROR($Q1050),"",OFFSET(K!$D$1,$Q1050-1,0))</f>
        <v/>
      </c>
      <c r="E1050" s="213" t="str">
        <f ca="1">IF(ISERROR($Q1050),"",OFFSET(K!$C$1,$Q1050-1,0))</f>
        <v/>
      </c>
      <c r="F1050" s="213" t="str">
        <f t="shared" ca="1" si="16"/>
        <v/>
      </c>
      <c r="G1050" s="198"/>
      <c r="H1050" s="207"/>
      <c r="I1050" s="207"/>
      <c r="J1050" s="207"/>
      <c r="K1050" s="207"/>
      <c r="L1050" s="207"/>
      <c r="M1050" s="207"/>
      <c r="N1050" s="207"/>
      <c r="O1050" s="199"/>
      <c r="P1050" s="208"/>
      <c r="Q1050" s="209" t="e">
        <f>IF(OR(C1050="",C1050=R$4,C1050=S$4),NA(),MATCH($B1050&amp;$C1050,K!$E:$E,0))</f>
        <v>#N/A</v>
      </c>
    </row>
    <row r="1051" spans="1:17" ht="20.25">
      <c r="A1051" s="193"/>
      <c r="B1051" s="213"/>
      <c r="C1051" s="213"/>
      <c r="D1051" s="213" t="str">
        <f ca="1">IF(ISERROR($Q1051),"",OFFSET(K!$D$1,$Q1051-1,0))</f>
        <v/>
      </c>
      <c r="E1051" s="213" t="str">
        <f ca="1">IF(ISERROR($Q1051),"",OFFSET(K!$C$1,$Q1051-1,0))</f>
        <v/>
      </c>
      <c r="F1051" s="213" t="str">
        <f t="shared" ca="1" si="16"/>
        <v/>
      </c>
      <c r="G1051" s="198"/>
      <c r="H1051" s="207"/>
      <c r="I1051" s="207"/>
      <c r="J1051" s="207"/>
      <c r="K1051" s="207"/>
      <c r="L1051" s="207"/>
      <c r="M1051" s="207"/>
      <c r="N1051" s="207"/>
      <c r="O1051" s="199"/>
      <c r="P1051" s="208"/>
      <c r="Q1051" s="209" t="e">
        <f>IF(OR(C1051="",C1051=R$4,C1051=S$4),NA(),MATCH($B1051&amp;$C1051,K!$E:$E,0))</f>
        <v>#N/A</v>
      </c>
    </row>
    <row r="1052" spans="1:17" ht="20.25">
      <c r="A1052" s="193"/>
      <c r="B1052" s="213"/>
      <c r="C1052" s="213"/>
      <c r="D1052" s="213" t="str">
        <f ca="1">IF(ISERROR($Q1052),"",OFFSET(K!$D$1,$Q1052-1,0))</f>
        <v/>
      </c>
      <c r="E1052" s="213" t="str">
        <f ca="1">IF(ISERROR($Q1052),"",OFFSET(K!$C$1,$Q1052-1,0))</f>
        <v/>
      </c>
      <c r="F1052" s="213" t="str">
        <f t="shared" ca="1" si="16"/>
        <v/>
      </c>
      <c r="G1052" s="198"/>
      <c r="H1052" s="207"/>
      <c r="I1052" s="207"/>
      <c r="J1052" s="207"/>
      <c r="K1052" s="207"/>
      <c r="L1052" s="207"/>
      <c r="M1052" s="207"/>
      <c r="N1052" s="207"/>
      <c r="O1052" s="199"/>
      <c r="P1052" s="208"/>
      <c r="Q1052" s="209" t="e">
        <f>IF(OR(C1052="",C1052=R$4,C1052=S$4),NA(),MATCH($B1052&amp;$C1052,K!$E:$E,0))</f>
        <v>#N/A</v>
      </c>
    </row>
    <row r="1053" spans="1:17" ht="20.25">
      <c r="A1053" s="193"/>
      <c r="B1053" s="213"/>
      <c r="C1053" s="213"/>
      <c r="D1053" s="213" t="str">
        <f ca="1">IF(ISERROR($Q1053),"",OFFSET(K!$D$1,$Q1053-1,0))</f>
        <v/>
      </c>
      <c r="E1053" s="213" t="str">
        <f ca="1">IF(ISERROR($Q1053),"",OFFSET(K!$C$1,$Q1053-1,0))</f>
        <v/>
      </c>
      <c r="F1053" s="213" t="str">
        <f t="shared" ca="1" si="16"/>
        <v/>
      </c>
      <c r="G1053" s="198"/>
      <c r="H1053" s="207"/>
      <c r="I1053" s="207"/>
      <c r="J1053" s="207"/>
      <c r="K1053" s="207"/>
      <c r="L1053" s="207"/>
      <c r="M1053" s="207"/>
      <c r="N1053" s="207"/>
      <c r="O1053" s="199"/>
      <c r="P1053" s="208"/>
      <c r="Q1053" s="209" t="e">
        <f>IF(OR(C1053="",C1053=R$4,C1053=S$4),NA(),MATCH($B1053&amp;$C1053,K!$E:$E,0))</f>
        <v>#N/A</v>
      </c>
    </row>
    <row r="1054" spans="1:17" ht="20.25">
      <c r="A1054" s="193"/>
      <c r="B1054" s="213"/>
      <c r="C1054" s="213"/>
      <c r="D1054" s="213" t="str">
        <f ca="1">IF(ISERROR($Q1054),"",OFFSET(K!$D$1,$Q1054-1,0))</f>
        <v/>
      </c>
      <c r="E1054" s="213" t="str">
        <f ca="1">IF(ISERROR($Q1054),"",OFFSET(K!$C$1,$Q1054-1,0))</f>
        <v/>
      </c>
      <c r="F1054" s="213" t="str">
        <f t="shared" ca="1" si="16"/>
        <v/>
      </c>
      <c r="G1054" s="198"/>
      <c r="H1054" s="207"/>
      <c r="I1054" s="207"/>
      <c r="J1054" s="207"/>
      <c r="K1054" s="207"/>
      <c r="L1054" s="207"/>
      <c r="M1054" s="207"/>
      <c r="N1054" s="207"/>
      <c r="O1054" s="199"/>
      <c r="P1054" s="208"/>
      <c r="Q1054" s="209" t="e">
        <f>IF(OR(C1054="",C1054=R$4,C1054=S$4),NA(),MATCH($B1054&amp;$C1054,K!$E:$E,0))</f>
        <v>#N/A</v>
      </c>
    </row>
    <row r="1055" spans="1:17" ht="20.25">
      <c r="A1055" s="193"/>
      <c r="B1055" s="213"/>
      <c r="C1055" s="213"/>
      <c r="D1055" s="213" t="str">
        <f ca="1">IF(ISERROR($Q1055),"",OFFSET(K!$D$1,$Q1055-1,0))</f>
        <v/>
      </c>
      <c r="E1055" s="213" t="str">
        <f ca="1">IF(ISERROR($Q1055),"",OFFSET(K!$C$1,$Q1055-1,0))</f>
        <v/>
      </c>
      <c r="F1055" s="213" t="str">
        <f t="shared" ca="1" si="16"/>
        <v/>
      </c>
      <c r="G1055" s="198"/>
      <c r="H1055" s="207"/>
      <c r="I1055" s="207"/>
      <c r="J1055" s="207"/>
      <c r="K1055" s="207"/>
      <c r="L1055" s="207"/>
      <c r="M1055" s="207"/>
      <c r="N1055" s="207"/>
      <c r="O1055" s="199"/>
      <c r="P1055" s="208"/>
      <c r="Q1055" s="209" t="e">
        <f>IF(OR(C1055="",C1055=R$4,C1055=S$4),NA(),MATCH($B1055&amp;$C1055,K!$E:$E,0))</f>
        <v>#N/A</v>
      </c>
    </row>
    <row r="1056" spans="1:17" ht="20.25">
      <c r="A1056" s="193"/>
      <c r="B1056" s="213"/>
      <c r="C1056" s="213"/>
      <c r="D1056" s="213" t="str">
        <f ca="1">IF(ISERROR($Q1056),"",OFFSET(K!$D$1,$Q1056-1,0))</f>
        <v/>
      </c>
      <c r="E1056" s="213" t="str">
        <f ca="1">IF(ISERROR($Q1056),"",OFFSET(K!$C$1,$Q1056-1,0))</f>
        <v/>
      </c>
      <c r="F1056" s="213" t="str">
        <f t="shared" ca="1" si="16"/>
        <v/>
      </c>
      <c r="G1056" s="198"/>
      <c r="H1056" s="207"/>
      <c r="I1056" s="207"/>
      <c r="J1056" s="207"/>
      <c r="K1056" s="207"/>
      <c r="L1056" s="207"/>
      <c r="M1056" s="207"/>
      <c r="N1056" s="207"/>
      <c r="O1056" s="199"/>
      <c r="P1056" s="208"/>
      <c r="Q1056" s="209" t="e">
        <f>IF(OR(C1056="",C1056=R$4,C1056=S$4),NA(),MATCH($B1056&amp;$C1056,K!$E:$E,0))</f>
        <v>#N/A</v>
      </c>
    </row>
    <row r="1057" spans="1:17" ht="20.25">
      <c r="A1057" s="193"/>
      <c r="B1057" s="213"/>
      <c r="C1057" s="213"/>
      <c r="D1057" s="213" t="str">
        <f ca="1">IF(ISERROR($Q1057),"",OFFSET(K!$D$1,$Q1057-1,0))</f>
        <v/>
      </c>
      <c r="E1057" s="213" t="str">
        <f ca="1">IF(ISERROR($Q1057),"",OFFSET(K!$C$1,$Q1057-1,0))</f>
        <v/>
      </c>
      <c r="F1057" s="213" t="str">
        <f t="shared" ca="1" si="16"/>
        <v/>
      </c>
      <c r="G1057" s="198"/>
      <c r="H1057" s="207"/>
      <c r="I1057" s="207"/>
      <c r="J1057" s="207"/>
      <c r="K1057" s="207"/>
      <c r="L1057" s="207"/>
      <c r="M1057" s="207"/>
      <c r="N1057" s="207"/>
      <c r="O1057" s="199"/>
      <c r="P1057" s="208"/>
      <c r="Q1057" s="209" t="e">
        <f>IF(OR(C1057="",C1057=R$4,C1057=S$4),NA(),MATCH($B1057&amp;$C1057,K!$E:$E,0))</f>
        <v>#N/A</v>
      </c>
    </row>
    <row r="1058" spans="1:17" ht="20.25">
      <c r="A1058" s="193"/>
      <c r="B1058" s="213"/>
      <c r="C1058" s="213"/>
      <c r="D1058" s="213" t="str">
        <f ca="1">IF(ISERROR($Q1058),"",OFFSET(K!$D$1,$Q1058-1,0))</f>
        <v/>
      </c>
      <c r="E1058" s="213" t="str">
        <f ca="1">IF(ISERROR($Q1058),"",OFFSET(K!$C$1,$Q1058-1,0))</f>
        <v/>
      </c>
      <c r="F1058" s="213" t="str">
        <f t="shared" ca="1" si="16"/>
        <v/>
      </c>
      <c r="G1058" s="198"/>
      <c r="H1058" s="207"/>
      <c r="I1058" s="207"/>
      <c r="J1058" s="207"/>
      <c r="K1058" s="207"/>
      <c r="L1058" s="207"/>
      <c r="M1058" s="207"/>
      <c r="N1058" s="207"/>
      <c r="O1058" s="199"/>
      <c r="P1058" s="208"/>
      <c r="Q1058" s="209" t="e">
        <f>IF(OR(C1058="",C1058=R$4,C1058=S$4),NA(),MATCH($B1058&amp;$C1058,K!$E:$E,0))</f>
        <v>#N/A</v>
      </c>
    </row>
    <row r="1059" spans="1:17" ht="20.25">
      <c r="A1059" s="193"/>
      <c r="B1059" s="213"/>
      <c r="C1059" s="213"/>
      <c r="D1059" s="213" t="str">
        <f ca="1">IF(ISERROR($Q1059),"",OFFSET(K!$D$1,$Q1059-1,0))</f>
        <v/>
      </c>
      <c r="E1059" s="213" t="str">
        <f ca="1">IF(ISERROR($Q1059),"",OFFSET(K!$C$1,$Q1059-1,0))</f>
        <v/>
      </c>
      <c r="F1059" s="213" t="str">
        <f t="shared" ca="1" si="16"/>
        <v/>
      </c>
      <c r="G1059" s="198"/>
      <c r="H1059" s="207"/>
      <c r="I1059" s="207"/>
      <c r="J1059" s="207"/>
      <c r="K1059" s="207"/>
      <c r="L1059" s="207"/>
      <c r="M1059" s="207"/>
      <c r="N1059" s="207"/>
      <c r="O1059" s="199"/>
      <c r="P1059" s="208"/>
      <c r="Q1059" s="209" t="e">
        <f>IF(OR(C1059="",C1059=R$4,C1059=S$4),NA(),MATCH($B1059&amp;$C1059,K!$E:$E,0))</f>
        <v>#N/A</v>
      </c>
    </row>
    <row r="1060" spans="1:17" ht="20.25">
      <c r="A1060" s="193"/>
      <c r="B1060" s="213"/>
      <c r="C1060" s="213"/>
      <c r="D1060" s="213" t="str">
        <f ca="1">IF(ISERROR($Q1060),"",OFFSET(K!$D$1,$Q1060-1,0))</f>
        <v/>
      </c>
      <c r="E1060" s="213" t="str">
        <f ca="1">IF(ISERROR($Q1060),"",OFFSET(K!$C$1,$Q1060-1,0))</f>
        <v/>
      </c>
      <c r="F1060" s="213" t="str">
        <f t="shared" ca="1" si="16"/>
        <v/>
      </c>
      <c r="G1060" s="198"/>
      <c r="H1060" s="207"/>
      <c r="I1060" s="207"/>
      <c r="J1060" s="207"/>
      <c r="K1060" s="207"/>
      <c r="L1060" s="207"/>
      <c r="M1060" s="207"/>
      <c r="N1060" s="207"/>
      <c r="O1060" s="199"/>
      <c r="P1060" s="208"/>
      <c r="Q1060" s="209" t="e">
        <f>IF(OR(C1060="",C1060=R$4,C1060=S$4),NA(),MATCH($B1060&amp;$C1060,K!$E:$E,0))</f>
        <v>#N/A</v>
      </c>
    </row>
    <row r="1061" spans="1:17" ht="20.25">
      <c r="A1061" s="193"/>
      <c r="B1061" s="213"/>
      <c r="C1061" s="213"/>
      <c r="D1061" s="213" t="str">
        <f ca="1">IF(ISERROR($Q1061),"",OFFSET(K!$D$1,$Q1061-1,0))</f>
        <v/>
      </c>
      <c r="E1061" s="213" t="str">
        <f ca="1">IF(ISERROR($Q1061),"",OFFSET(K!$C$1,$Q1061-1,0))</f>
        <v/>
      </c>
      <c r="F1061" s="213" t="str">
        <f t="shared" ca="1" si="16"/>
        <v/>
      </c>
      <c r="G1061" s="198"/>
      <c r="H1061" s="207"/>
      <c r="I1061" s="207"/>
      <c r="J1061" s="207"/>
      <c r="K1061" s="207"/>
      <c r="L1061" s="207"/>
      <c r="M1061" s="207"/>
      <c r="N1061" s="207"/>
      <c r="O1061" s="199"/>
      <c r="P1061" s="208"/>
      <c r="Q1061" s="209" t="e">
        <f>IF(OR(C1061="",C1061=R$4,C1061=S$4),NA(),MATCH($B1061&amp;$C1061,K!$E:$E,0))</f>
        <v>#N/A</v>
      </c>
    </row>
    <row r="1062" spans="1:17" ht="20.25">
      <c r="A1062" s="193"/>
      <c r="B1062" s="213"/>
      <c r="C1062" s="213"/>
      <c r="D1062" s="213" t="str">
        <f ca="1">IF(ISERROR($Q1062),"",OFFSET(K!$D$1,$Q1062-1,0))</f>
        <v/>
      </c>
      <c r="E1062" s="213" t="str">
        <f ca="1">IF(ISERROR($Q1062),"",OFFSET(K!$C$1,$Q1062-1,0))</f>
        <v/>
      </c>
      <c r="F1062" s="213" t="str">
        <f t="shared" ca="1" si="16"/>
        <v/>
      </c>
      <c r="G1062" s="198"/>
      <c r="H1062" s="207"/>
      <c r="I1062" s="207"/>
      <c r="J1062" s="207"/>
      <c r="K1062" s="207"/>
      <c r="L1062" s="207"/>
      <c r="M1062" s="207"/>
      <c r="N1062" s="207"/>
      <c r="O1062" s="199"/>
      <c r="P1062" s="208"/>
      <c r="Q1062" s="209" t="e">
        <f>IF(OR(C1062="",C1062=R$4,C1062=S$4),NA(),MATCH($B1062&amp;$C1062,K!$E:$E,0))</f>
        <v>#N/A</v>
      </c>
    </row>
    <row r="1063" spans="1:17" ht="20.25">
      <c r="A1063" s="193"/>
      <c r="B1063" s="213"/>
      <c r="C1063" s="213"/>
      <c r="D1063" s="213" t="str">
        <f ca="1">IF(ISERROR($Q1063),"",OFFSET(K!$D$1,$Q1063-1,0))</f>
        <v/>
      </c>
      <c r="E1063" s="213" t="str">
        <f ca="1">IF(ISERROR($Q1063),"",OFFSET(K!$C$1,$Q1063-1,0))</f>
        <v/>
      </c>
      <c r="F1063" s="213" t="str">
        <f t="shared" ca="1" si="16"/>
        <v/>
      </c>
      <c r="G1063" s="198"/>
      <c r="H1063" s="207"/>
      <c r="I1063" s="207"/>
      <c r="J1063" s="207"/>
      <c r="K1063" s="207"/>
      <c r="L1063" s="207"/>
      <c r="M1063" s="207"/>
      <c r="N1063" s="207"/>
      <c r="O1063" s="199"/>
      <c r="P1063" s="208"/>
      <c r="Q1063" s="209" t="e">
        <f>IF(OR(C1063="",C1063=R$4,C1063=S$4),NA(),MATCH($B1063&amp;$C1063,K!$E:$E,0))</f>
        <v>#N/A</v>
      </c>
    </row>
    <row r="1064" spans="1:17" ht="20.25">
      <c r="A1064" s="193"/>
      <c r="B1064" s="213"/>
      <c r="C1064" s="213"/>
      <c r="D1064" s="213" t="str">
        <f ca="1">IF(ISERROR($Q1064),"",OFFSET(K!$D$1,$Q1064-1,0))</f>
        <v/>
      </c>
      <c r="E1064" s="213" t="str">
        <f ca="1">IF(ISERROR($Q1064),"",OFFSET(K!$C$1,$Q1064-1,0))</f>
        <v/>
      </c>
      <c r="F1064" s="213" t="str">
        <f t="shared" ca="1" si="16"/>
        <v/>
      </c>
      <c r="G1064" s="198"/>
      <c r="H1064" s="207"/>
      <c r="I1064" s="207"/>
      <c r="J1064" s="207"/>
      <c r="K1064" s="207"/>
      <c r="L1064" s="207"/>
      <c r="M1064" s="207"/>
      <c r="N1064" s="207"/>
      <c r="O1064" s="199"/>
      <c r="P1064" s="208"/>
      <c r="Q1064" s="209" t="e">
        <f>IF(OR(C1064="",C1064=R$4,C1064=S$4),NA(),MATCH($B1064&amp;$C1064,K!$E:$E,0))</f>
        <v>#N/A</v>
      </c>
    </row>
    <row r="1065" spans="1:17" ht="20.25">
      <c r="A1065" s="193"/>
      <c r="B1065" s="213"/>
      <c r="C1065" s="213"/>
      <c r="D1065" s="213" t="str">
        <f ca="1">IF(ISERROR($Q1065),"",OFFSET(K!$D$1,$Q1065-1,0))</f>
        <v/>
      </c>
      <c r="E1065" s="213" t="str">
        <f ca="1">IF(ISERROR($Q1065),"",OFFSET(K!$C$1,$Q1065-1,0))</f>
        <v/>
      </c>
      <c r="F1065" s="213" t="str">
        <f t="shared" ca="1" si="16"/>
        <v/>
      </c>
      <c r="G1065" s="198"/>
      <c r="H1065" s="207"/>
      <c r="I1065" s="207"/>
      <c r="J1065" s="207"/>
      <c r="K1065" s="207"/>
      <c r="L1065" s="207"/>
      <c r="M1065" s="207"/>
      <c r="N1065" s="207"/>
      <c r="O1065" s="199"/>
      <c r="P1065" s="208"/>
      <c r="Q1065" s="209" t="e">
        <f>IF(OR(C1065="",C1065=R$4,C1065=S$4),NA(),MATCH($B1065&amp;$C1065,K!$E:$E,0))</f>
        <v>#N/A</v>
      </c>
    </row>
    <row r="1066" spans="1:17" ht="20.25">
      <c r="A1066" s="193"/>
      <c r="B1066" s="213"/>
      <c r="C1066" s="213"/>
      <c r="D1066" s="213" t="str">
        <f ca="1">IF(ISERROR($Q1066),"",OFFSET(K!$D$1,$Q1066-1,0))</f>
        <v/>
      </c>
      <c r="E1066" s="213" t="str">
        <f ca="1">IF(ISERROR($Q1066),"",OFFSET(K!$C$1,$Q1066-1,0))</f>
        <v/>
      </c>
      <c r="F1066" s="213" t="str">
        <f t="shared" ca="1" si="16"/>
        <v/>
      </c>
      <c r="G1066" s="198"/>
      <c r="H1066" s="207"/>
      <c r="I1066" s="207"/>
      <c r="J1066" s="207"/>
      <c r="K1066" s="207"/>
      <c r="L1066" s="207"/>
      <c r="M1066" s="207"/>
      <c r="N1066" s="207"/>
      <c r="O1066" s="199"/>
      <c r="P1066" s="208"/>
      <c r="Q1066" s="209" t="e">
        <f>IF(OR(C1066="",C1066=R$4,C1066=S$4),NA(),MATCH($B1066&amp;$C1066,K!$E:$E,0))</f>
        <v>#N/A</v>
      </c>
    </row>
    <row r="1067" spans="1:17" ht="20.25">
      <c r="A1067" s="193"/>
      <c r="B1067" s="213"/>
      <c r="C1067" s="213"/>
      <c r="D1067" s="213" t="str">
        <f ca="1">IF(ISERROR($Q1067),"",OFFSET(K!$D$1,$Q1067-1,0))</f>
        <v/>
      </c>
      <c r="E1067" s="213" t="str">
        <f ca="1">IF(ISERROR($Q1067),"",OFFSET(K!$C$1,$Q1067-1,0))</f>
        <v/>
      </c>
      <c r="F1067" s="213" t="str">
        <f t="shared" ca="1" si="16"/>
        <v/>
      </c>
      <c r="G1067" s="198"/>
      <c r="H1067" s="207"/>
      <c r="I1067" s="207"/>
      <c r="J1067" s="207"/>
      <c r="K1067" s="207"/>
      <c r="L1067" s="207"/>
      <c r="M1067" s="207"/>
      <c r="N1067" s="207"/>
      <c r="O1067" s="199"/>
      <c r="P1067" s="208"/>
      <c r="Q1067" s="209" t="e">
        <f>IF(OR(C1067="",C1067=R$4,C1067=S$4),NA(),MATCH($B1067&amp;$C1067,K!$E:$E,0))</f>
        <v>#N/A</v>
      </c>
    </row>
    <row r="1068" spans="1:17" ht="20.25">
      <c r="A1068" s="193"/>
      <c r="B1068" s="213"/>
      <c r="C1068" s="213"/>
      <c r="D1068" s="213" t="str">
        <f ca="1">IF(ISERROR($Q1068),"",OFFSET(K!$D$1,$Q1068-1,0))</f>
        <v/>
      </c>
      <c r="E1068" s="213" t="str">
        <f ca="1">IF(ISERROR($Q1068),"",OFFSET(K!$C$1,$Q1068-1,0))</f>
        <v/>
      </c>
      <c r="F1068" s="213" t="str">
        <f t="shared" ca="1" si="16"/>
        <v/>
      </c>
      <c r="G1068" s="198"/>
      <c r="H1068" s="207"/>
      <c r="I1068" s="207"/>
      <c r="J1068" s="207"/>
      <c r="K1068" s="207"/>
      <c r="L1068" s="207"/>
      <c r="M1068" s="207"/>
      <c r="N1068" s="207"/>
      <c r="O1068" s="199"/>
      <c r="P1068" s="208"/>
      <c r="Q1068" s="209" t="e">
        <f>IF(OR(C1068="",C1068=R$4,C1068=S$4),NA(),MATCH($B1068&amp;$C1068,K!$E:$E,0))</f>
        <v>#N/A</v>
      </c>
    </row>
    <row r="1069" spans="1:17" ht="20.25">
      <c r="A1069" s="193"/>
      <c r="B1069" s="213"/>
      <c r="C1069" s="213"/>
      <c r="D1069" s="213" t="str">
        <f ca="1">IF(ISERROR($Q1069),"",OFFSET(K!$D$1,$Q1069-1,0))</f>
        <v/>
      </c>
      <c r="E1069" s="213" t="str">
        <f ca="1">IF(ISERROR($Q1069),"",OFFSET(K!$C$1,$Q1069-1,0))</f>
        <v/>
      </c>
      <c r="F1069" s="213" t="str">
        <f t="shared" ca="1" si="16"/>
        <v/>
      </c>
      <c r="G1069" s="198"/>
      <c r="H1069" s="207"/>
      <c r="I1069" s="207"/>
      <c r="J1069" s="207"/>
      <c r="K1069" s="207"/>
      <c r="L1069" s="207"/>
      <c r="M1069" s="207"/>
      <c r="N1069" s="207"/>
      <c r="O1069" s="199"/>
      <c r="P1069" s="208"/>
      <c r="Q1069" s="209" t="e">
        <f>IF(OR(C1069="",C1069=R$4,C1069=S$4),NA(),MATCH($B1069&amp;$C1069,K!$E:$E,0))</f>
        <v>#N/A</v>
      </c>
    </row>
    <row r="1070" spans="1:17" ht="20.25">
      <c r="A1070" s="193"/>
      <c r="B1070" s="213"/>
      <c r="C1070" s="213"/>
      <c r="D1070" s="213" t="str">
        <f ca="1">IF(ISERROR($Q1070),"",OFFSET(K!$D$1,$Q1070-1,0))</f>
        <v/>
      </c>
      <c r="E1070" s="213" t="str">
        <f ca="1">IF(ISERROR($Q1070),"",OFFSET(K!$C$1,$Q1070-1,0))</f>
        <v/>
      </c>
      <c r="F1070" s="213" t="str">
        <f t="shared" ca="1" si="16"/>
        <v/>
      </c>
      <c r="G1070" s="198"/>
      <c r="H1070" s="207"/>
      <c r="I1070" s="207"/>
      <c r="J1070" s="207"/>
      <c r="K1070" s="207"/>
      <c r="L1070" s="207"/>
      <c r="M1070" s="207"/>
      <c r="N1070" s="207"/>
      <c r="O1070" s="199"/>
      <c r="P1070" s="208"/>
      <c r="Q1070" s="209" t="e">
        <f>IF(OR(C1070="",C1070=R$4,C1070=S$4),NA(),MATCH($B1070&amp;$C1070,K!$E:$E,0))</f>
        <v>#N/A</v>
      </c>
    </row>
    <row r="1071" spans="1:17" ht="20.25">
      <c r="A1071" s="193"/>
      <c r="B1071" s="213"/>
      <c r="C1071" s="213"/>
      <c r="D1071" s="213" t="str">
        <f ca="1">IF(ISERROR($Q1071),"",OFFSET(K!$D$1,$Q1071-1,0))</f>
        <v/>
      </c>
      <c r="E1071" s="213" t="str">
        <f ca="1">IF(ISERROR($Q1071),"",OFFSET(K!$C$1,$Q1071-1,0))</f>
        <v/>
      </c>
      <c r="F1071" s="213" t="str">
        <f t="shared" ca="1" si="16"/>
        <v/>
      </c>
      <c r="G1071" s="198"/>
      <c r="H1071" s="207"/>
      <c r="I1071" s="207"/>
      <c r="J1071" s="207"/>
      <c r="K1071" s="207"/>
      <c r="L1071" s="207"/>
      <c r="M1071" s="207"/>
      <c r="N1071" s="207"/>
      <c r="O1071" s="199"/>
      <c r="P1071" s="208"/>
      <c r="Q1071" s="209" t="e">
        <f>IF(OR(C1071="",C1071=R$4,C1071=S$4),NA(),MATCH($B1071&amp;$C1071,K!$E:$E,0))</f>
        <v>#N/A</v>
      </c>
    </row>
    <row r="1072" spans="1:17" ht="20.25">
      <c r="A1072" s="193"/>
      <c r="B1072" s="213"/>
      <c r="C1072" s="213"/>
      <c r="D1072" s="213" t="str">
        <f ca="1">IF(ISERROR($Q1072),"",OFFSET(K!$D$1,$Q1072-1,0))</f>
        <v/>
      </c>
      <c r="E1072" s="213" t="str">
        <f ca="1">IF(ISERROR($Q1072),"",OFFSET(K!$C$1,$Q1072-1,0))</f>
        <v/>
      </c>
      <c r="F1072" s="213" t="str">
        <f t="shared" ca="1" si="16"/>
        <v/>
      </c>
      <c r="G1072" s="198"/>
      <c r="H1072" s="207"/>
      <c r="I1072" s="207"/>
      <c r="J1072" s="207"/>
      <c r="K1072" s="207"/>
      <c r="L1072" s="207"/>
      <c r="M1072" s="207"/>
      <c r="N1072" s="207"/>
      <c r="O1072" s="199"/>
      <c r="P1072" s="208"/>
      <c r="Q1072" s="209" t="e">
        <f>IF(OR(C1072="",C1072=R$4,C1072=S$4),NA(),MATCH($B1072&amp;$C1072,K!$E:$E,0))</f>
        <v>#N/A</v>
      </c>
    </row>
    <row r="1073" spans="1:17" ht="20.25">
      <c r="A1073" s="193"/>
      <c r="B1073" s="213"/>
      <c r="C1073" s="213"/>
      <c r="D1073" s="213" t="str">
        <f ca="1">IF(ISERROR($Q1073),"",OFFSET(K!$D$1,$Q1073-1,0))</f>
        <v/>
      </c>
      <c r="E1073" s="213" t="str">
        <f ca="1">IF(ISERROR($Q1073),"",OFFSET(K!$C$1,$Q1073-1,0))</f>
        <v/>
      </c>
      <c r="F1073" s="213" t="str">
        <f t="shared" ca="1" si="16"/>
        <v/>
      </c>
      <c r="G1073" s="198"/>
      <c r="H1073" s="207"/>
      <c r="I1073" s="207"/>
      <c r="J1073" s="207"/>
      <c r="K1073" s="207"/>
      <c r="L1073" s="207"/>
      <c r="M1073" s="207"/>
      <c r="N1073" s="207"/>
      <c r="O1073" s="199"/>
      <c r="P1073" s="208"/>
      <c r="Q1073" s="209" t="e">
        <f>IF(OR(C1073="",C1073=R$4,C1073=S$4),NA(),MATCH($B1073&amp;$C1073,K!$E:$E,0))</f>
        <v>#N/A</v>
      </c>
    </row>
    <row r="1074" spans="1:17" ht="20.25">
      <c r="A1074" s="193"/>
      <c r="B1074" s="213"/>
      <c r="C1074" s="213"/>
      <c r="D1074" s="213" t="str">
        <f ca="1">IF(ISERROR($Q1074),"",OFFSET(K!$D$1,$Q1074-1,0))</f>
        <v/>
      </c>
      <c r="E1074" s="213" t="str">
        <f ca="1">IF(ISERROR($Q1074),"",OFFSET(K!$C$1,$Q1074-1,0))</f>
        <v/>
      </c>
      <c r="F1074" s="213" t="str">
        <f t="shared" ca="1" si="16"/>
        <v/>
      </c>
      <c r="G1074" s="198"/>
      <c r="H1074" s="207"/>
      <c r="I1074" s="207"/>
      <c r="J1074" s="207"/>
      <c r="K1074" s="207"/>
      <c r="L1074" s="207"/>
      <c r="M1074" s="207"/>
      <c r="N1074" s="207"/>
      <c r="O1074" s="199"/>
      <c r="P1074" s="208"/>
      <c r="Q1074" s="209" t="e">
        <f>IF(OR(C1074="",C1074=R$4,C1074=S$4),NA(),MATCH($B1074&amp;$C1074,K!$E:$E,0))</f>
        <v>#N/A</v>
      </c>
    </row>
    <row r="1075" spans="1:17" ht="20.25">
      <c r="A1075" s="193"/>
      <c r="B1075" s="213"/>
      <c r="C1075" s="213"/>
      <c r="D1075" s="213" t="str">
        <f ca="1">IF(ISERROR($Q1075),"",OFFSET(K!$D$1,$Q1075-1,0))</f>
        <v/>
      </c>
      <c r="E1075" s="213" t="str">
        <f ca="1">IF(ISERROR($Q1075),"",OFFSET(K!$C$1,$Q1075-1,0))</f>
        <v/>
      </c>
      <c r="F1075" s="213" t="str">
        <f t="shared" ca="1" si="16"/>
        <v/>
      </c>
      <c r="G1075" s="198"/>
      <c r="H1075" s="207"/>
      <c r="I1075" s="207"/>
      <c r="J1075" s="207"/>
      <c r="K1075" s="207"/>
      <c r="L1075" s="207"/>
      <c r="M1075" s="207"/>
      <c r="N1075" s="207"/>
      <c r="O1075" s="199"/>
      <c r="P1075" s="208"/>
      <c r="Q1075" s="209" t="e">
        <f>IF(OR(C1075="",C1075=R$4,C1075=S$4),NA(),MATCH($B1075&amp;$C1075,K!$E:$E,0))</f>
        <v>#N/A</v>
      </c>
    </row>
    <row r="1076" spans="1:17" ht="20.25">
      <c r="A1076" s="193"/>
      <c r="B1076" s="213"/>
      <c r="C1076" s="213"/>
      <c r="D1076" s="213" t="str">
        <f ca="1">IF(ISERROR($Q1076),"",OFFSET(K!$D$1,$Q1076-1,0))</f>
        <v/>
      </c>
      <c r="E1076" s="213" t="str">
        <f ca="1">IF(ISERROR($Q1076),"",OFFSET(K!$C$1,$Q1076-1,0))</f>
        <v/>
      </c>
      <c r="F1076" s="213" t="str">
        <f t="shared" ca="1" si="16"/>
        <v/>
      </c>
      <c r="G1076" s="198"/>
      <c r="H1076" s="207"/>
      <c r="I1076" s="207"/>
      <c r="J1076" s="207"/>
      <c r="K1076" s="207"/>
      <c r="L1076" s="207"/>
      <c r="M1076" s="207"/>
      <c r="N1076" s="207"/>
      <c r="O1076" s="199"/>
      <c r="P1076" s="208"/>
      <c r="Q1076" s="209" t="e">
        <f>IF(OR(C1076="",C1076=R$4,C1076=S$4),NA(),MATCH($B1076&amp;$C1076,K!$E:$E,0))</f>
        <v>#N/A</v>
      </c>
    </row>
    <row r="1077" spans="1:17" ht="20.25">
      <c r="A1077" s="193"/>
      <c r="B1077" s="213"/>
      <c r="C1077" s="213"/>
      <c r="D1077" s="213" t="str">
        <f ca="1">IF(ISERROR($Q1077),"",OFFSET(K!$D$1,$Q1077-1,0))</f>
        <v/>
      </c>
      <c r="E1077" s="213" t="str">
        <f ca="1">IF(ISERROR($Q1077),"",OFFSET(K!$C$1,$Q1077-1,0))</f>
        <v/>
      </c>
      <c r="F1077" s="213" t="str">
        <f t="shared" ca="1" si="16"/>
        <v/>
      </c>
      <c r="G1077" s="198"/>
      <c r="H1077" s="207"/>
      <c r="I1077" s="207"/>
      <c r="J1077" s="207"/>
      <c r="K1077" s="207"/>
      <c r="L1077" s="207"/>
      <c r="M1077" s="207"/>
      <c r="N1077" s="207"/>
      <c r="O1077" s="199"/>
      <c r="P1077" s="208"/>
      <c r="Q1077" s="209" t="e">
        <f>IF(OR(C1077="",C1077=R$4,C1077=S$4),NA(),MATCH($B1077&amp;$C1077,K!$E:$E,0))</f>
        <v>#N/A</v>
      </c>
    </row>
    <row r="1078" spans="1:17" ht="20.25">
      <c r="A1078" s="193"/>
      <c r="B1078" s="213"/>
      <c r="C1078" s="213"/>
      <c r="D1078" s="213" t="str">
        <f ca="1">IF(ISERROR($Q1078),"",OFFSET(K!$D$1,$Q1078-1,0))</f>
        <v/>
      </c>
      <c r="E1078" s="213" t="str">
        <f ca="1">IF(ISERROR($Q1078),"",OFFSET(K!$C$1,$Q1078-1,0))</f>
        <v/>
      </c>
      <c r="F1078" s="213" t="str">
        <f t="shared" ca="1" si="16"/>
        <v/>
      </c>
      <c r="G1078" s="198"/>
      <c r="H1078" s="207"/>
      <c r="I1078" s="207"/>
      <c r="J1078" s="207"/>
      <c r="K1078" s="207"/>
      <c r="L1078" s="207"/>
      <c r="M1078" s="207"/>
      <c r="N1078" s="207"/>
      <c r="O1078" s="199"/>
      <c r="P1078" s="208"/>
      <c r="Q1078" s="209" t="e">
        <f>IF(OR(C1078="",C1078=R$4,C1078=S$4),NA(),MATCH($B1078&amp;$C1078,K!$E:$E,0))</f>
        <v>#N/A</v>
      </c>
    </row>
    <row r="1079" spans="1:17" ht="20.25">
      <c r="A1079" s="193"/>
      <c r="B1079" s="213"/>
      <c r="C1079" s="213"/>
      <c r="D1079" s="213" t="str">
        <f ca="1">IF(ISERROR($Q1079),"",OFFSET(K!$D$1,$Q1079-1,0))</f>
        <v/>
      </c>
      <c r="E1079" s="213" t="str">
        <f ca="1">IF(ISERROR($Q1079),"",OFFSET(K!$C$1,$Q1079-1,0))</f>
        <v/>
      </c>
      <c r="F1079" s="213" t="str">
        <f t="shared" ca="1" si="16"/>
        <v/>
      </c>
      <c r="G1079" s="198"/>
      <c r="H1079" s="207"/>
      <c r="I1079" s="207"/>
      <c r="J1079" s="207"/>
      <c r="K1079" s="207"/>
      <c r="L1079" s="207"/>
      <c r="M1079" s="207"/>
      <c r="N1079" s="207"/>
      <c r="O1079" s="199"/>
      <c r="P1079" s="208"/>
      <c r="Q1079" s="209" t="e">
        <f>IF(OR(C1079="",C1079=R$4,C1079=S$4),NA(),MATCH($B1079&amp;$C1079,K!$E:$E,0))</f>
        <v>#N/A</v>
      </c>
    </row>
    <row r="1080" spans="1:17" ht="20.25">
      <c r="A1080" s="193"/>
      <c r="B1080" s="213"/>
      <c r="C1080" s="213"/>
      <c r="D1080" s="213" t="str">
        <f ca="1">IF(ISERROR($Q1080),"",OFFSET(K!$D$1,$Q1080-1,0))</f>
        <v/>
      </c>
      <c r="E1080" s="213" t="str">
        <f ca="1">IF(ISERROR($Q1080),"",OFFSET(K!$C$1,$Q1080-1,0))</f>
        <v/>
      </c>
      <c r="F1080" s="213" t="str">
        <f t="shared" ca="1" si="16"/>
        <v/>
      </c>
      <c r="G1080" s="198"/>
      <c r="H1080" s="207"/>
      <c r="I1080" s="207"/>
      <c r="J1080" s="207"/>
      <c r="K1080" s="207"/>
      <c r="L1080" s="207"/>
      <c r="M1080" s="207"/>
      <c r="N1080" s="207"/>
      <c r="O1080" s="199"/>
      <c r="P1080" s="208"/>
      <c r="Q1080" s="209" t="e">
        <f>IF(OR(C1080="",C1080=R$4,C1080=S$4),NA(),MATCH($B1080&amp;$C1080,K!$E:$E,0))</f>
        <v>#N/A</v>
      </c>
    </row>
    <row r="1081" spans="1:17" ht="20.25">
      <c r="A1081" s="193"/>
      <c r="B1081" s="213"/>
      <c r="C1081" s="213"/>
      <c r="D1081" s="213" t="str">
        <f ca="1">IF(ISERROR($Q1081),"",OFFSET(K!$D$1,$Q1081-1,0))</f>
        <v/>
      </c>
      <c r="E1081" s="213" t="str">
        <f ca="1">IF(ISERROR($Q1081),"",OFFSET(K!$C$1,$Q1081-1,0))</f>
        <v/>
      </c>
      <c r="F1081" s="213" t="str">
        <f t="shared" ca="1" si="16"/>
        <v/>
      </c>
      <c r="G1081" s="198"/>
      <c r="H1081" s="207"/>
      <c r="I1081" s="207"/>
      <c r="J1081" s="207"/>
      <c r="K1081" s="207"/>
      <c r="L1081" s="207"/>
      <c r="M1081" s="207"/>
      <c r="N1081" s="207"/>
      <c r="O1081" s="199"/>
      <c r="P1081" s="208"/>
      <c r="Q1081" s="209" t="e">
        <f>IF(OR(C1081="",C1081=R$4,C1081=S$4),NA(),MATCH($B1081&amp;$C1081,K!$E:$E,0))</f>
        <v>#N/A</v>
      </c>
    </row>
    <row r="1082" spans="1:17" ht="20.25">
      <c r="A1082" s="193"/>
      <c r="B1082" s="213"/>
      <c r="C1082" s="213"/>
      <c r="D1082" s="213" t="str">
        <f ca="1">IF(ISERROR($Q1082),"",OFFSET(K!$D$1,$Q1082-1,0))</f>
        <v/>
      </c>
      <c r="E1082" s="213" t="str">
        <f ca="1">IF(ISERROR($Q1082),"",OFFSET(K!$C$1,$Q1082-1,0))</f>
        <v/>
      </c>
      <c r="F1082" s="213" t="str">
        <f t="shared" ca="1" si="16"/>
        <v/>
      </c>
      <c r="G1082" s="198"/>
      <c r="H1082" s="207"/>
      <c r="I1082" s="207"/>
      <c r="J1082" s="207"/>
      <c r="K1082" s="207"/>
      <c r="L1082" s="207"/>
      <c r="M1082" s="207"/>
      <c r="N1082" s="207"/>
      <c r="O1082" s="199"/>
      <c r="P1082" s="208"/>
      <c r="Q1082" s="209" t="e">
        <f>IF(OR(C1082="",C1082=R$4,C1082=S$4),NA(),MATCH($B1082&amp;$C1082,K!$E:$E,0))</f>
        <v>#N/A</v>
      </c>
    </row>
    <row r="1083" spans="1:17" ht="20.25">
      <c r="A1083" s="193"/>
      <c r="B1083" s="213"/>
      <c r="C1083" s="213"/>
      <c r="D1083" s="213" t="str">
        <f ca="1">IF(ISERROR($Q1083),"",OFFSET(K!$D$1,$Q1083-1,0))</f>
        <v/>
      </c>
      <c r="E1083" s="213" t="str">
        <f ca="1">IF(ISERROR($Q1083),"",OFFSET(K!$C$1,$Q1083-1,0))</f>
        <v/>
      </c>
      <c r="F1083" s="213" t="str">
        <f t="shared" ca="1" si="16"/>
        <v/>
      </c>
      <c r="G1083" s="198"/>
      <c r="H1083" s="207"/>
      <c r="I1083" s="207"/>
      <c r="J1083" s="207"/>
      <c r="K1083" s="207"/>
      <c r="L1083" s="207"/>
      <c r="M1083" s="207"/>
      <c r="N1083" s="207"/>
      <c r="O1083" s="199"/>
      <c r="P1083" s="208"/>
      <c r="Q1083" s="209" t="e">
        <f>IF(OR(C1083="",C1083=R$4,C1083=S$4),NA(),MATCH($B1083&amp;$C1083,K!$E:$E,0))</f>
        <v>#N/A</v>
      </c>
    </row>
    <row r="1084" spans="1:17" ht="20.25">
      <c r="A1084" s="193"/>
      <c r="B1084" s="213"/>
      <c r="C1084" s="213"/>
      <c r="D1084" s="213" t="str">
        <f ca="1">IF(ISERROR($Q1084),"",OFFSET(K!$D$1,$Q1084-1,0))</f>
        <v/>
      </c>
      <c r="E1084" s="213" t="str">
        <f ca="1">IF(ISERROR($Q1084),"",OFFSET(K!$C$1,$Q1084-1,0))</f>
        <v/>
      </c>
      <c r="F1084" s="213" t="str">
        <f t="shared" ca="1" si="16"/>
        <v/>
      </c>
      <c r="G1084" s="198"/>
      <c r="H1084" s="207"/>
      <c r="I1084" s="207"/>
      <c r="J1084" s="207"/>
      <c r="K1084" s="207"/>
      <c r="L1084" s="207"/>
      <c r="M1084" s="207"/>
      <c r="N1084" s="207"/>
      <c r="O1084" s="199"/>
      <c r="P1084" s="208"/>
      <c r="Q1084" s="209" t="e">
        <f>IF(OR(C1084="",C1084=R$4,C1084=S$4),NA(),MATCH($B1084&amp;$C1084,K!$E:$E,0))</f>
        <v>#N/A</v>
      </c>
    </row>
    <row r="1085" spans="1:17" ht="20.25">
      <c r="A1085" s="193"/>
      <c r="B1085" s="213"/>
      <c r="C1085" s="213"/>
      <c r="D1085" s="213" t="str">
        <f ca="1">IF(ISERROR($Q1085),"",OFFSET(K!$D$1,$Q1085-1,0))</f>
        <v/>
      </c>
      <c r="E1085" s="213" t="str">
        <f ca="1">IF(ISERROR($Q1085),"",OFFSET(K!$C$1,$Q1085-1,0))</f>
        <v/>
      </c>
      <c r="F1085" s="213" t="str">
        <f t="shared" ca="1" si="16"/>
        <v/>
      </c>
      <c r="G1085" s="198"/>
      <c r="H1085" s="207"/>
      <c r="I1085" s="207"/>
      <c r="J1085" s="207"/>
      <c r="K1085" s="207"/>
      <c r="L1085" s="207"/>
      <c r="M1085" s="207"/>
      <c r="N1085" s="207"/>
      <c r="O1085" s="199"/>
      <c r="P1085" s="208"/>
      <c r="Q1085" s="209" t="e">
        <f>IF(OR(C1085="",C1085=R$4,C1085=S$4),NA(),MATCH($B1085&amp;$C1085,K!$E:$E,0))</f>
        <v>#N/A</v>
      </c>
    </row>
    <row r="1086" spans="1:17" ht="20.25">
      <c r="A1086" s="193"/>
      <c r="B1086" s="213"/>
      <c r="C1086" s="213"/>
      <c r="D1086" s="213" t="str">
        <f ca="1">IF(ISERROR($Q1086),"",OFFSET(K!$D$1,$Q1086-1,0))</f>
        <v/>
      </c>
      <c r="E1086" s="213" t="str">
        <f ca="1">IF(ISERROR($Q1086),"",OFFSET(K!$C$1,$Q1086-1,0))</f>
        <v/>
      </c>
      <c r="F1086" s="213" t="str">
        <f t="shared" ca="1" si="16"/>
        <v/>
      </c>
      <c r="G1086" s="198"/>
      <c r="H1086" s="207"/>
      <c r="I1086" s="207"/>
      <c r="J1086" s="207"/>
      <c r="K1086" s="207"/>
      <c r="L1086" s="207"/>
      <c r="M1086" s="207"/>
      <c r="N1086" s="207"/>
      <c r="O1086" s="199"/>
      <c r="P1086" s="208"/>
      <c r="Q1086" s="209" t="e">
        <f>IF(OR(C1086="",C1086=R$4,C1086=S$4),NA(),MATCH($B1086&amp;$C1086,K!$E:$E,0))</f>
        <v>#N/A</v>
      </c>
    </row>
    <row r="1087" spans="1:17" ht="20.25">
      <c r="A1087" s="193"/>
      <c r="B1087" s="213"/>
      <c r="C1087" s="213"/>
      <c r="D1087" s="213" t="str">
        <f ca="1">IF(ISERROR($Q1087),"",OFFSET(K!$D$1,$Q1087-1,0))</f>
        <v/>
      </c>
      <c r="E1087" s="213" t="str">
        <f ca="1">IF(ISERROR($Q1087),"",OFFSET(K!$C$1,$Q1087-1,0))</f>
        <v/>
      </c>
      <c r="F1087" s="213" t="str">
        <f t="shared" ca="1" si="16"/>
        <v/>
      </c>
      <c r="G1087" s="198"/>
      <c r="H1087" s="207"/>
      <c r="I1087" s="207"/>
      <c r="J1087" s="207"/>
      <c r="K1087" s="207"/>
      <c r="L1087" s="207"/>
      <c r="M1087" s="207"/>
      <c r="N1087" s="207"/>
      <c r="O1087" s="199"/>
      <c r="P1087" s="208"/>
      <c r="Q1087" s="209" t="e">
        <f>IF(OR(C1087="",C1087=R$4,C1087=S$4),NA(),MATCH($B1087&amp;$C1087,K!$E:$E,0))</f>
        <v>#N/A</v>
      </c>
    </row>
    <row r="1088" spans="1:17" ht="20.25">
      <c r="A1088" s="193"/>
      <c r="B1088" s="213"/>
      <c r="C1088" s="213"/>
      <c r="D1088" s="213" t="str">
        <f ca="1">IF(ISERROR($Q1088),"",OFFSET(K!$D$1,$Q1088-1,0))</f>
        <v/>
      </c>
      <c r="E1088" s="213" t="str">
        <f ca="1">IF(ISERROR($Q1088),"",OFFSET(K!$C$1,$Q1088-1,0))</f>
        <v/>
      </c>
      <c r="F1088" s="213" t="str">
        <f t="shared" ca="1" si="16"/>
        <v/>
      </c>
      <c r="G1088" s="198"/>
      <c r="H1088" s="207"/>
      <c r="I1088" s="207"/>
      <c r="J1088" s="207"/>
      <c r="K1088" s="207"/>
      <c r="L1088" s="207"/>
      <c r="M1088" s="207"/>
      <c r="N1088" s="207"/>
      <c r="O1088" s="199"/>
      <c r="P1088" s="208"/>
      <c r="Q1088" s="209" t="e">
        <f>IF(OR(C1088="",C1088=R$4,C1088=S$4),NA(),MATCH($B1088&amp;$C1088,K!$E:$E,0))</f>
        <v>#N/A</v>
      </c>
    </row>
    <row r="1089" spans="1:17" ht="20.25">
      <c r="A1089" s="193"/>
      <c r="B1089" s="213"/>
      <c r="C1089" s="213"/>
      <c r="D1089" s="213" t="str">
        <f ca="1">IF(ISERROR($Q1089),"",OFFSET(K!$D$1,$Q1089-1,0))</f>
        <v/>
      </c>
      <c r="E1089" s="213" t="str">
        <f ca="1">IF(ISERROR($Q1089),"",OFFSET(K!$C$1,$Q1089-1,0))</f>
        <v/>
      </c>
      <c r="F1089" s="213" t="str">
        <f t="shared" ca="1" si="16"/>
        <v/>
      </c>
      <c r="G1089" s="198"/>
      <c r="H1089" s="207"/>
      <c r="I1089" s="207"/>
      <c r="J1089" s="207"/>
      <c r="K1089" s="207"/>
      <c r="L1089" s="207"/>
      <c r="M1089" s="207"/>
      <c r="N1089" s="207"/>
      <c r="O1089" s="199"/>
      <c r="P1089" s="208"/>
      <c r="Q1089" s="209" t="e">
        <f>IF(OR(C1089="",C1089=R$4,C1089=S$4),NA(),MATCH($B1089&amp;$C1089,K!$E:$E,0))</f>
        <v>#N/A</v>
      </c>
    </row>
    <row r="1090" spans="1:17" ht="20.25">
      <c r="A1090" s="193"/>
      <c r="B1090" s="213"/>
      <c r="C1090" s="213"/>
      <c r="D1090" s="213" t="str">
        <f ca="1">IF(ISERROR($Q1090),"",OFFSET(K!$D$1,$Q1090-1,0))</f>
        <v/>
      </c>
      <c r="E1090" s="213" t="str">
        <f ca="1">IF(ISERROR($Q1090),"",OFFSET(K!$C$1,$Q1090-1,0))</f>
        <v/>
      </c>
      <c r="F1090" s="213" t="str">
        <f t="shared" ca="1" si="16"/>
        <v/>
      </c>
      <c r="G1090" s="198"/>
      <c r="H1090" s="207"/>
      <c r="I1090" s="207"/>
      <c r="J1090" s="207"/>
      <c r="K1090" s="207"/>
      <c r="L1090" s="207"/>
      <c r="M1090" s="207"/>
      <c r="N1090" s="207"/>
      <c r="O1090" s="199"/>
      <c r="P1090" s="208"/>
      <c r="Q1090" s="209" t="e">
        <f>IF(OR(C1090="",C1090=R$4,C1090=S$4),NA(),MATCH($B1090&amp;$C1090,K!$E:$E,0))</f>
        <v>#N/A</v>
      </c>
    </row>
    <row r="1091" spans="1:17" ht="20.25">
      <c r="A1091" s="193"/>
      <c r="B1091" s="213"/>
      <c r="C1091" s="213"/>
      <c r="D1091" s="213" t="str">
        <f ca="1">IF(ISERROR($Q1091),"",OFFSET(K!$D$1,$Q1091-1,0))</f>
        <v/>
      </c>
      <c r="E1091" s="213" t="str">
        <f ca="1">IF(ISERROR($Q1091),"",OFFSET(K!$C$1,$Q1091-1,0))</f>
        <v/>
      </c>
      <c r="F1091" s="213" t="str">
        <f t="shared" ca="1" si="16"/>
        <v/>
      </c>
      <c r="G1091" s="198"/>
      <c r="H1091" s="207"/>
      <c r="I1091" s="207"/>
      <c r="J1091" s="207"/>
      <c r="K1091" s="207"/>
      <c r="L1091" s="207"/>
      <c r="M1091" s="207"/>
      <c r="N1091" s="207"/>
      <c r="O1091" s="199"/>
      <c r="P1091" s="208"/>
      <c r="Q1091" s="209" t="e">
        <f>IF(OR(C1091="",C1091=R$4,C1091=S$4),NA(),MATCH($B1091&amp;$C1091,K!$E:$E,0))</f>
        <v>#N/A</v>
      </c>
    </row>
    <row r="1092" spans="1:17" ht="20.25">
      <c r="A1092" s="193"/>
      <c r="B1092" s="213"/>
      <c r="C1092" s="213"/>
      <c r="D1092" s="213" t="str">
        <f ca="1">IF(ISERROR($Q1092),"",OFFSET(K!$D$1,$Q1092-1,0))</f>
        <v/>
      </c>
      <c r="E1092" s="213" t="str">
        <f ca="1">IF(ISERROR($Q1092),"",OFFSET(K!$C$1,$Q1092-1,0))</f>
        <v/>
      </c>
      <c r="F1092" s="213" t="str">
        <f t="shared" ca="1" si="16"/>
        <v/>
      </c>
      <c r="G1092" s="198"/>
      <c r="H1092" s="207"/>
      <c r="I1092" s="207"/>
      <c r="J1092" s="207"/>
      <c r="K1092" s="207"/>
      <c r="L1092" s="207"/>
      <c r="M1092" s="207"/>
      <c r="N1092" s="207"/>
      <c r="O1092" s="199"/>
      <c r="P1092" s="208"/>
      <c r="Q1092" s="209" t="e">
        <f>IF(OR(C1092="",C1092=R$4,C1092=S$4),NA(),MATCH($B1092&amp;$C1092,K!$E:$E,0))</f>
        <v>#N/A</v>
      </c>
    </row>
    <row r="1093" spans="1:17" ht="20.25">
      <c r="A1093" s="193"/>
      <c r="B1093" s="213"/>
      <c r="C1093" s="213"/>
      <c r="D1093" s="213" t="str">
        <f ca="1">IF(ISERROR($Q1093),"",OFFSET(K!$D$1,$Q1093-1,0))</f>
        <v/>
      </c>
      <c r="E1093" s="213" t="str">
        <f ca="1">IF(ISERROR($Q1093),"",OFFSET(K!$C$1,$Q1093-1,0))</f>
        <v/>
      </c>
      <c r="F1093" s="213" t="str">
        <f t="shared" ref="F1093:F1156" ca="1" si="17">IF(ISERROR($Q1093),"",OFFSET(S_E1,MATCH(B1093&amp;D1093,S_M,0)-1,0))</f>
        <v/>
      </c>
      <c r="G1093" s="198"/>
      <c r="H1093" s="207"/>
      <c r="I1093" s="207"/>
      <c r="J1093" s="207"/>
      <c r="K1093" s="207"/>
      <c r="L1093" s="207"/>
      <c r="M1093" s="207"/>
      <c r="N1093" s="207"/>
      <c r="O1093" s="199"/>
      <c r="P1093" s="208"/>
      <c r="Q1093" s="209" t="e">
        <f>IF(OR(C1093="",C1093=R$4,C1093=S$4),NA(),MATCH($B1093&amp;$C1093,K!$E:$E,0))</f>
        <v>#N/A</v>
      </c>
    </row>
    <row r="1094" spans="1:17" ht="20.25">
      <c r="A1094" s="193"/>
      <c r="B1094" s="213"/>
      <c r="C1094" s="213"/>
      <c r="D1094" s="213" t="str">
        <f ca="1">IF(ISERROR($Q1094),"",OFFSET(K!$D$1,$Q1094-1,0))</f>
        <v/>
      </c>
      <c r="E1094" s="213" t="str">
        <f ca="1">IF(ISERROR($Q1094),"",OFFSET(K!$C$1,$Q1094-1,0))</f>
        <v/>
      </c>
      <c r="F1094" s="213" t="str">
        <f t="shared" ca="1" si="17"/>
        <v/>
      </c>
      <c r="G1094" s="198"/>
      <c r="H1094" s="207"/>
      <c r="I1094" s="207"/>
      <c r="J1094" s="207"/>
      <c r="K1094" s="207"/>
      <c r="L1094" s="207"/>
      <c r="M1094" s="207"/>
      <c r="N1094" s="207"/>
      <c r="O1094" s="199"/>
      <c r="P1094" s="208"/>
      <c r="Q1094" s="209" t="e">
        <f>IF(OR(C1094="",C1094=R$4,C1094=S$4),NA(),MATCH($B1094&amp;$C1094,K!$E:$E,0))</f>
        <v>#N/A</v>
      </c>
    </row>
    <row r="1095" spans="1:17" ht="20.25">
      <c r="A1095" s="193"/>
      <c r="B1095" s="213"/>
      <c r="C1095" s="213"/>
      <c r="D1095" s="213" t="str">
        <f ca="1">IF(ISERROR($Q1095),"",OFFSET(K!$D$1,$Q1095-1,0))</f>
        <v/>
      </c>
      <c r="E1095" s="213" t="str">
        <f ca="1">IF(ISERROR($Q1095),"",OFFSET(K!$C$1,$Q1095-1,0))</f>
        <v/>
      </c>
      <c r="F1095" s="213" t="str">
        <f t="shared" ca="1" si="17"/>
        <v/>
      </c>
      <c r="G1095" s="198"/>
      <c r="H1095" s="207"/>
      <c r="I1095" s="207"/>
      <c r="J1095" s="207"/>
      <c r="K1095" s="207"/>
      <c r="L1095" s="207"/>
      <c r="M1095" s="207"/>
      <c r="N1095" s="207"/>
      <c r="O1095" s="199"/>
      <c r="P1095" s="208"/>
      <c r="Q1095" s="209" t="e">
        <f>IF(OR(C1095="",C1095=R$4,C1095=S$4),NA(),MATCH($B1095&amp;$C1095,K!$E:$E,0))</f>
        <v>#N/A</v>
      </c>
    </row>
    <row r="1096" spans="1:17" ht="20.25">
      <c r="A1096" s="193"/>
      <c r="B1096" s="213"/>
      <c r="C1096" s="213"/>
      <c r="D1096" s="213" t="str">
        <f ca="1">IF(ISERROR($Q1096),"",OFFSET(K!$D$1,$Q1096-1,0))</f>
        <v/>
      </c>
      <c r="E1096" s="213" t="str">
        <f ca="1">IF(ISERROR($Q1096),"",OFFSET(K!$C$1,$Q1096-1,0))</f>
        <v/>
      </c>
      <c r="F1096" s="213" t="str">
        <f t="shared" ca="1" si="17"/>
        <v/>
      </c>
      <c r="G1096" s="198"/>
      <c r="H1096" s="207"/>
      <c r="I1096" s="207"/>
      <c r="J1096" s="207"/>
      <c r="K1096" s="207"/>
      <c r="L1096" s="207"/>
      <c r="M1096" s="207"/>
      <c r="N1096" s="207"/>
      <c r="O1096" s="199"/>
      <c r="P1096" s="208"/>
      <c r="Q1096" s="209" t="e">
        <f>IF(OR(C1096="",C1096=R$4,C1096=S$4),NA(),MATCH($B1096&amp;$C1096,K!$E:$E,0))</f>
        <v>#N/A</v>
      </c>
    </row>
    <row r="1097" spans="1:17" ht="20.25">
      <c r="A1097" s="193"/>
      <c r="B1097" s="213"/>
      <c r="C1097" s="213"/>
      <c r="D1097" s="213" t="str">
        <f ca="1">IF(ISERROR($Q1097),"",OFFSET(K!$D$1,$Q1097-1,0))</f>
        <v/>
      </c>
      <c r="E1097" s="213" t="str">
        <f ca="1">IF(ISERROR($Q1097),"",OFFSET(K!$C$1,$Q1097-1,0))</f>
        <v/>
      </c>
      <c r="F1097" s="213" t="str">
        <f t="shared" ca="1" si="17"/>
        <v/>
      </c>
      <c r="G1097" s="198"/>
      <c r="H1097" s="207"/>
      <c r="I1097" s="207"/>
      <c r="J1097" s="207"/>
      <c r="K1097" s="207"/>
      <c r="L1097" s="207"/>
      <c r="M1097" s="207"/>
      <c r="N1097" s="207"/>
      <c r="O1097" s="199"/>
      <c r="P1097" s="208"/>
      <c r="Q1097" s="209" t="e">
        <f>IF(OR(C1097="",C1097=R$4,C1097=S$4),NA(),MATCH($B1097&amp;$C1097,K!$E:$E,0))</f>
        <v>#N/A</v>
      </c>
    </row>
    <row r="1098" spans="1:17" ht="20.25">
      <c r="A1098" s="193"/>
      <c r="B1098" s="213"/>
      <c r="C1098" s="213"/>
      <c r="D1098" s="213" t="str">
        <f ca="1">IF(ISERROR($Q1098),"",OFFSET(K!$D$1,$Q1098-1,0))</f>
        <v/>
      </c>
      <c r="E1098" s="213" t="str">
        <f ca="1">IF(ISERROR($Q1098),"",OFFSET(K!$C$1,$Q1098-1,0))</f>
        <v/>
      </c>
      <c r="F1098" s="213" t="str">
        <f t="shared" ca="1" si="17"/>
        <v/>
      </c>
      <c r="G1098" s="198"/>
      <c r="H1098" s="207"/>
      <c r="I1098" s="207"/>
      <c r="J1098" s="207"/>
      <c r="K1098" s="207"/>
      <c r="L1098" s="207"/>
      <c r="M1098" s="207"/>
      <c r="N1098" s="207"/>
      <c r="O1098" s="199"/>
      <c r="P1098" s="208"/>
      <c r="Q1098" s="209" t="e">
        <f>IF(OR(C1098="",C1098=R$4,C1098=S$4),NA(),MATCH($B1098&amp;$C1098,K!$E:$E,0))</f>
        <v>#N/A</v>
      </c>
    </row>
    <row r="1099" spans="1:17" ht="20.25">
      <c r="A1099" s="193"/>
      <c r="B1099" s="213"/>
      <c r="C1099" s="213"/>
      <c r="D1099" s="213" t="str">
        <f ca="1">IF(ISERROR($Q1099),"",OFFSET(K!$D$1,$Q1099-1,0))</f>
        <v/>
      </c>
      <c r="E1099" s="213" t="str">
        <f ca="1">IF(ISERROR($Q1099),"",OFFSET(K!$C$1,$Q1099-1,0))</f>
        <v/>
      </c>
      <c r="F1099" s="213" t="str">
        <f t="shared" ca="1" si="17"/>
        <v/>
      </c>
      <c r="G1099" s="198"/>
      <c r="H1099" s="207"/>
      <c r="I1099" s="207"/>
      <c r="J1099" s="207"/>
      <c r="K1099" s="207"/>
      <c r="L1099" s="207"/>
      <c r="M1099" s="207"/>
      <c r="N1099" s="207"/>
      <c r="O1099" s="199"/>
      <c r="P1099" s="208"/>
      <c r="Q1099" s="209" t="e">
        <f>IF(OR(C1099="",C1099=R$4,C1099=S$4),NA(),MATCH($B1099&amp;$C1099,K!$E:$E,0))</f>
        <v>#N/A</v>
      </c>
    </row>
    <row r="1100" spans="1:17" ht="20.25">
      <c r="A1100" s="193"/>
      <c r="B1100" s="213"/>
      <c r="C1100" s="213"/>
      <c r="D1100" s="213" t="str">
        <f ca="1">IF(ISERROR($Q1100),"",OFFSET(K!$D$1,$Q1100-1,0))</f>
        <v/>
      </c>
      <c r="E1100" s="213" t="str">
        <f ca="1">IF(ISERROR($Q1100),"",OFFSET(K!$C$1,$Q1100-1,0))</f>
        <v/>
      </c>
      <c r="F1100" s="213" t="str">
        <f t="shared" ca="1" si="17"/>
        <v/>
      </c>
      <c r="G1100" s="198"/>
      <c r="H1100" s="207"/>
      <c r="I1100" s="207"/>
      <c r="J1100" s="207"/>
      <c r="K1100" s="207"/>
      <c r="L1100" s="207"/>
      <c r="M1100" s="207"/>
      <c r="N1100" s="207"/>
      <c r="O1100" s="199"/>
      <c r="P1100" s="208"/>
      <c r="Q1100" s="209" t="e">
        <f>IF(OR(C1100="",C1100=R$4,C1100=S$4),NA(),MATCH($B1100&amp;$C1100,K!$E:$E,0))</f>
        <v>#N/A</v>
      </c>
    </row>
    <row r="1101" spans="1:17" ht="20.25">
      <c r="A1101" s="193"/>
      <c r="B1101" s="213"/>
      <c r="C1101" s="213"/>
      <c r="D1101" s="213" t="str">
        <f ca="1">IF(ISERROR($Q1101),"",OFFSET(K!$D$1,$Q1101-1,0))</f>
        <v/>
      </c>
      <c r="E1101" s="213" t="str">
        <f ca="1">IF(ISERROR($Q1101),"",OFFSET(K!$C$1,$Q1101-1,0))</f>
        <v/>
      </c>
      <c r="F1101" s="213" t="str">
        <f t="shared" ca="1" si="17"/>
        <v/>
      </c>
      <c r="G1101" s="198"/>
      <c r="H1101" s="207"/>
      <c r="I1101" s="207"/>
      <c r="J1101" s="207"/>
      <c r="K1101" s="207"/>
      <c r="L1101" s="207"/>
      <c r="M1101" s="207"/>
      <c r="N1101" s="207"/>
      <c r="O1101" s="199"/>
      <c r="P1101" s="208"/>
      <c r="Q1101" s="209" t="e">
        <f>IF(OR(C1101="",C1101=R$4,C1101=S$4),NA(),MATCH($B1101&amp;$C1101,K!$E:$E,0))</f>
        <v>#N/A</v>
      </c>
    </row>
    <row r="1102" spans="1:17" ht="20.25">
      <c r="A1102" s="193"/>
      <c r="B1102" s="213"/>
      <c r="C1102" s="213"/>
      <c r="D1102" s="213" t="str">
        <f ca="1">IF(ISERROR($Q1102),"",OFFSET(K!$D$1,$Q1102-1,0))</f>
        <v/>
      </c>
      <c r="E1102" s="213" t="str">
        <f ca="1">IF(ISERROR($Q1102),"",OFFSET(K!$C$1,$Q1102-1,0))</f>
        <v/>
      </c>
      <c r="F1102" s="213" t="str">
        <f t="shared" ca="1" si="17"/>
        <v/>
      </c>
      <c r="G1102" s="198"/>
      <c r="H1102" s="207"/>
      <c r="I1102" s="207"/>
      <c r="J1102" s="207"/>
      <c r="K1102" s="207"/>
      <c r="L1102" s="207"/>
      <c r="M1102" s="207"/>
      <c r="N1102" s="207"/>
      <c r="O1102" s="199"/>
      <c r="P1102" s="208"/>
      <c r="Q1102" s="209" t="e">
        <f>IF(OR(C1102="",C1102=R$4,C1102=S$4),NA(),MATCH($B1102&amp;$C1102,K!$E:$E,0))</f>
        <v>#N/A</v>
      </c>
    </row>
    <row r="1103" spans="1:17" ht="20.25">
      <c r="A1103" s="193"/>
      <c r="B1103" s="213"/>
      <c r="C1103" s="213"/>
      <c r="D1103" s="213" t="str">
        <f ca="1">IF(ISERROR($Q1103),"",OFFSET(K!$D$1,$Q1103-1,0))</f>
        <v/>
      </c>
      <c r="E1103" s="213" t="str">
        <f ca="1">IF(ISERROR($Q1103),"",OFFSET(K!$C$1,$Q1103-1,0))</f>
        <v/>
      </c>
      <c r="F1103" s="213" t="str">
        <f t="shared" ca="1" si="17"/>
        <v/>
      </c>
      <c r="G1103" s="198"/>
      <c r="H1103" s="207"/>
      <c r="I1103" s="207"/>
      <c r="J1103" s="207"/>
      <c r="K1103" s="207"/>
      <c r="L1103" s="207"/>
      <c r="M1103" s="207"/>
      <c r="N1103" s="207"/>
      <c r="O1103" s="199"/>
      <c r="P1103" s="208"/>
      <c r="Q1103" s="209" t="e">
        <f>IF(OR(C1103="",C1103=R$4,C1103=S$4),NA(),MATCH($B1103&amp;$C1103,K!$E:$E,0))</f>
        <v>#N/A</v>
      </c>
    </row>
    <row r="1104" spans="1:17" ht="20.25">
      <c r="A1104" s="193"/>
      <c r="B1104" s="213"/>
      <c r="C1104" s="213"/>
      <c r="D1104" s="213" t="str">
        <f ca="1">IF(ISERROR($Q1104),"",OFFSET(K!$D$1,$Q1104-1,0))</f>
        <v/>
      </c>
      <c r="E1104" s="213" t="str">
        <f ca="1">IF(ISERROR($Q1104),"",OFFSET(K!$C$1,$Q1104-1,0))</f>
        <v/>
      </c>
      <c r="F1104" s="213" t="str">
        <f t="shared" ca="1" si="17"/>
        <v/>
      </c>
      <c r="G1104" s="198"/>
      <c r="H1104" s="207"/>
      <c r="I1104" s="207"/>
      <c r="J1104" s="207"/>
      <c r="K1104" s="207"/>
      <c r="L1104" s="207"/>
      <c r="M1104" s="207"/>
      <c r="N1104" s="207"/>
      <c r="O1104" s="199"/>
      <c r="P1104" s="208"/>
      <c r="Q1104" s="209" t="e">
        <f>IF(OR(C1104="",C1104=R$4,C1104=S$4),NA(),MATCH($B1104&amp;$C1104,K!$E:$E,0))</f>
        <v>#N/A</v>
      </c>
    </row>
    <row r="1105" spans="1:17" ht="20.25">
      <c r="A1105" s="193"/>
      <c r="B1105" s="213"/>
      <c r="C1105" s="213"/>
      <c r="D1105" s="213" t="str">
        <f ca="1">IF(ISERROR($Q1105),"",OFFSET(K!$D$1,$Q1105-1,0))</f>
        <v/>
      </c>
      <c r="E1105" s="213" t="str">
        <f ca="1">IF(ISERROR($Q1105),"",OFFSET(K!$C$1,$Q1105-1,0))</f>
        <v/>
      </c>
      <c r="F1105" s="213" t="str">
        <f t="shared" ca="1" si="17"/>
        <v/>
      </c>
      <c r="G1105" s="198"/>
      <c r="H1105" s="207"/>
      <c r="I1105" s="207"/>
      <c r="J1105" s="207"/>
      <c r="K1105" s="207"/>
      <c r="L1105" s="207"/>
      <c r="M1105" s="207"/>
      <c r="N1105" s="207"/>
      <c r="O1105" s="199"/>
      <c r="P1105" s="208"/>
      <c r="Q1105" s="209" t="e">
        <f>IF(OR(C1105="",C1105=R$4,C1105=S$4),NA(),MATCH($B1105&amp;$C1105,K!$E:$E,0))</f>
        <v>#N/A</v>
      </c>
    </row>
    <row r="1106" spans="1:17" ht="20.25">
      <c r="A1106" s="193"/>
      <c r="B1106" s="213"/>
      <c r="C1106" s="213"/>
      <c r="D1106" s="213" t="str">
        <f ca="1">IF(ISERROR($Q1106),"",OFFSET(K!$D$1,$Q1106-1,0))</f>
        <v/>
      </c>
      <c r="E1106" s="213" t="str">
        <f ca="1">IF(ISERROR($Q1106),"",OFFSET(K!$C$1,$Q1106-1,0))</f>
        <v/>
      </c>
      <c r="F1106" s="213" t="str">
        <f t="shared" ca="1" si="17"/>
        <v/>
      </c>
      <c r="G1106" s="198"/>
      <c r="H1106" s="207"/>
      <c r="I1106" s="207"/>
      <c r="J1106" s="207"/>
      <c r="K1106" s="207"/>
      <c r="L1106" s="207"/>
      <c r="M1106" s="207"/>
      <c r="N1106" s="207"/>
      <c r="O1106" s="199"/>
      <c r="P1106" s="208"/>
      <c r="Q1106" s="209" t="e">
        <f>IF(OR(C1106="",C1106=R$4,C1106=S$4),NA(),MATCH($B1106&amp;$C1106,K!$E:$E,0))</f>
        <v>#N/A</v>
      </c>
    </row>
    <row r="1107" spans="1:17" ht="20.25">
      <c r="A1107" s="193"/>
      <c r="B1107" s="213"/>
      <c r="C1107" s="213"/>
      <c r="D1107" s="213" t="str">
        <f ca="1">IF(ISERROR($Q1107),"",OFFSET(K!$D$1,$Q1107-1,0))</f>
        <v/>
      </c>
      <c r="E1107" s="213" t="str">
        <f ca="1">IF(ISERROR($Q1107),"",OFFSET(K!$C$1,$Q1107-1,0))</f>
        <v/>
      </c>
      <c r="F1107" s="213" t="str">
        <f t="shared" ca="1" si="17"/>
        <v/>
      </c>
      <c r="G1107" s="198"/>
      <c r="H1107" s="207"/>
      <c r="I1107" s="207"/>
      <c r="J1107" s="207"/>
      <c r="K1107" s="207"/>
      <c r="L1107" s="207"/>
      <c r="M1107" s="207"/>
      <c r="N1107" s="207"/>
      <c r="O1107" s="199"/>
      <c r="P1107" s="208"/>
      <c r="Q1107" s="209" t="e">
        <f>IF(OR(C1107="",C1107=R$4,C1107=S$4),NA(),MATCH($B1107&amp;$C1107,K!$E:$E,0))</f>
        <v>#N/A</v>
      </c>
    </row>
    <row r="1108" spans="1:17" ht="20.25">
      <c r="A1108" s="193"/>
      <c r="B1108" s="213"/>
      <c r="C1108" s="213"/>
      <c r="D1108" s="213" t="str">
        <f ca="1">IF(ISERROR($Q1108),"",OFFSET(K!$D$1,$Q1108-1,0))</f>
        <v/>
      </c>
      <c r="E1108" s="213" t="str">
        <f ca="1">IF(ISERROR($Q1108),"",OFFSET(K!$C$1,$Q1108-1,0))</f>
        <v/>
      </c>
      <c r="F1108" s="213" t="str">
        <f t="shared" ca="1" si="17"/>
        <v/>
      </c>
      <c r="G1108" s="198"/>
      <c r="H1108" s="207"/>
      <c r="I1108" s="207"/>
      <c r="J1108" s="207"/>
      <c r="K1108" s="207"/>
      <c r="L1108" s="207"/>
      <c r="M1108" s="207"/>
      <c r="N1108" s="207"/>
      <c r="O1108" s="199"/>
      <c r="P1108" s="208"/>
      <c r="Q1108" s="209" t="e">
        <f>IF(OR(C1108="",C1108=R$4,C1108=S$4),NA(),MATCH($B1108&amp;$C1108,K!$E:$E,0))</f>
        <v>#N/A</v>
      </c>
    </row>
    <row r="1109" spans="1:17" ht="20.25">
      <c r="A1109" s="193"/>
      <c r="B1109" s="213"/>
      <c r="C1109" s="213"/>
      <c r="D1109" s="213" t="str">
        <f ca="1">IF(ISERROR($Q1109),"",OFFSET(K!$D$1,$Q1109-1,0))</f>
        <v/>
      </c>
      <c r="E1109" s="213" t="str">
        <f ca="1">IF(ISERROR($Q1109),"",OFFSET(K!$C$1,$Q1109-1,0))</f>
        <v/>
      </c>
      <c r="F1109" s="213" t="str">
        <f t="shared" ca="1" si="17"/>
        <v/>
      </c>
      <c r="G1109" s="198"/>
      <c r="H1109" s="207"/>
      <c r="I1109" s="207"/>
      <c r="J1109" s="207"/>
      <c r="K1109" s="207"/>
      <c r="L1109" s="207"/>
      <c r="M1109" s="207"/>
      <c r="N1109" s="207"/>
      <c r="O1109" s="199"/>
      <c r="P1109" s="208"/>
      <c r="Q1109" s="209" t="e">
        <f>IF(OR(C1109="",C1109=R$4,C1109=S$4),NA(),MATCH($B1109&amp;$C1109,K!$E:$E,0))</f>
        <v>#N/A</v>
      </c>
    </row>
    <row r="1110" spans="1:17" ht="20.25">
      <c r="A1110" s="193"/>
      <c r="B1110" s="213"/>
      <c r="C1110" s="213"/>
      <c r="D1110" s="213" t="str">
        <f ca="1">IF(ISERROR($Q1110),"",OFFSET(K!$D$1,$Q1110-1,0))</f>
        <v/>
      </c>
      <c r="E1110" s="213" t="str">
        <f ca="1">IF(ISERROR($Q1110),"",OFFSET(K!$C$1,$Q1110-1,0))</f>
        <v/>
      </c>
      <c r="F1110" s="213" t="str">
        <f t="shared" ca="1" si="17"/>
        <v/>
      </c>
      <c r="G1110" s="198"/>
      <c r="H1110" s="207"/>
      <c r="I1110" s="207"/>
      <c r="J1110" s="207"/>
      <c r="K1110" s="207"/>
      <c r="L1110" s="207"/>
      <c r="M1110" s="207"/>
      <c r="N1110" s="207"/>
      <c r="O1110" s="199"/>
      <c r="P1110" s="208"/>
      <c r="Q1110" s="209" t="e">
        <f>IF(OR(C1110="",C1110=R$4,C1110=S$4),NA(),MATCH($B1110&amp;$C1110,K!$E:$E,0))</f>
        <v>#N/A</v>
      </c>
    </row>
    <row r="1111" spans="1:17" ht="20.25">
      <c r="A1111" s="193"/>
      <c r="B1111" s="213"/>
      <c r="C1111" s="213"/>
      <c r="D1111" s="213" t="str">
        <f ca="1">IF(ISERROR($Q1111),"",OFFSET(K!$D$1,$Q1111-1,0))</f>
        <v/>
      </c>
      <c r="E1111" s="213" t="str">
        <f ca="1">IF(ISERROR($Q1111),"",OFFSET(K!$C$1,$Q1111-1,0))</f>
        <v/>
      </c>
      <c r="F1111" s="213" t="str">
        <f t="shared" ca="1" si="17"/>
        <v/>
      </c>
      <c r="G1111" s="198"/>
      <c r="H1111" s="207"/>
      <c r="I1111" s="207"/>
      <c r="J1111" s="207"/>
      <c r="K1111" s="207"/>
      <c r="L1111" s="207"/>
      <c r="M1111" s="207"/>
      <c r="N1111" s="207"/>
      <c r="O1111" s="199"/>
      <c r="P1111" s="208"/>
      <c r="Q1111" s="209" t="e">
        <f>IF(OR(C1111="",C1111=R$4,C1111=S$4),NA(),MATCH($B1111&amp;$C1111,K!$E:$E,0))</f>
        <v>#N/A</v>
      </c>
    </row>
    <row r="1112" spans="1:17" ht="20.25">
      <c r="A1112" s="193"/>
      <c r="B1112" s="213"/>
      <c r="C1112" s="213"/>
      <c r="D1112" s="213" t="str">
        <f ca="1">IF(ISERROR($Q1112),"",OFFSET(K!$D$1,$Q1112-1,0))</f>
        <v/>
      </c>
      <c r="E1112" s="213" t="str">
        <f ca="1">IF(ISERROR($Q1112),"",OFFSET(K!$C$1,$Q1112-1,0))</f>
        <v/>
      </c>
      <c r="F1112" s="213" t="str">
        <f t="shared" ca="1" si="17"/>
        <v/>
      </c>
      <c r="G1112" s="198"/>
      <c r="H1112" s="207"/>
      <c r="I1112" s="207"/>
      <c r="J1112" s="207"/>
      <c r="K1112" s="207"/>
      <c r="L1112" s="207"/>
      <c r="M1112" s="207"/>
      <c r="N1112" s="207"/>
      <c r="O1112" s="199"/>
      <c r="P1112" s="208"/>
      <c r="Q1112" s="209" t="e">
        <f>IF(OR(C1112="",C1112=R$4,C1112=S$4),NA(),MATCH($B1112&amp;$C1112,K!$E:$E,0))</f>
        <v>#N/A</v>
      </c>
    </row>
    <row r="1113" spans="1:17" ht="20.25">
      <c r="A1113" s="193"/>
      <c r="B1113" s="213"/>
      <c r="C1113" s="213"/>
      <c r="D1113" s="213" t="str">
        <f ca="1">IF(ISERROR($Q1113),"",OFFSET(K!$D$1,$Q1113-1,0))</f>
        <v/>
      </c>
      <c r="E1113" s="213" t="str">
        <f ca="1">IF(ISERROR($Q1113),"",OFFSET(K!$C$1,$Q1113-1,0))</f>
        <v/>
      </c>
      <c r="F1113" s="213" t="str">
        <f t="shared" ca="1" si="17"/>
        <v/>
      </c>
      <c r="G1113" s="198"/>
      <c r="H1113" s="207"/>
      <c r="I1113" s="207"/>
      <c r="J1113" s="207"/>
      <c r="K1113" s="207"/>
      <c r="L1113" s="207"/>
      <c r="M1113" s="207"/>
      <c r="N1113" s="207"/>
      <c r="O1113" s="199"/>
      <c r="P1113" s="208"/>
      <c r="Q1113" s="209" t="e">
        <f>IF(OR(C1113="",C1113=R$4,C1113=S$4),NA(),MATCH($B1113&amp;$C1113,K!$E:$E,0))</f>
        <v>#N/A</v>
      </c>
    </row>
    <row r="1114" spans="1:17" ht="20.25">
      <c r="A1114" s="193"/>
      <c r="B1114" s="213"/>
      <c r="C1114" s="213"/>
      <c r="D1114" s="213" t="str">
        <f ca="1">IF(ISERROR($Q1114),"",OFFSET(K!$D$1,$Q1114-1,0))</f>
        <v/>
      </c>
      <c r="E1114" s="213" t="str">
        <f ca="1">IF(ISERROR($Q1114),"",OFFSET(K!$C$1,$Q1114-1,0))</f>
        <v/>
      </c>
      <c r="F1114" s="213" t="str">
        <f t="shared" ca="1" si="17"/>
        <v/>
      </c>
      <c r="G1114" s="198"/>
      <c r="H1114" s="207"/>
      <c r="I1114" s="207"/>
      <c r="J1114" s="207"/>
      <c r="K1114" s="207"/>
      <c r="L1114" s="207"/>
      <c r="M1114" s="207"/>
      <c r="N1114" s="207"/>
      <c r="O1114" s="199"/>
      <c r="P1114" s="208"/>
      <c r="Q1114" s="209" t="e">
        <f>IF(OR(C1114="",C1114=R$4,C1114=S$4),NA(),MATCH($B1114&amp;$C1114,K!$E:$E,0))</f>
        <v>#N/A</v>
      </c>
    </row>
    <row r="1115" spans="1:17" ht="20.25">
      <c r="A1115" s="193"/>
      <c r="B1115" s="213"/>
      <c r="C1115" s="213"/>
      <c r="D1115" s="213" t="str">
        <f ca="1">IF(ISERROR($Q1115),"",OFFSET(K!$D$1,$Q1115-1,0))</f>
        <v/>
      </c>
      <c r="E1115" s="213" t="str">
        <f ca="1">IF(ISERROR($Q1115),"",OFFSET(K!$C$1,$Q1115-1,0))</f>
        <v/>
      </c>
      <c r="F1115" s="213" t="str">
        <f t="shared" ca="1" si="17"/>
        <v/>
      </c>
      <c r="G1115" s="198"/>
      <c r="H1115" s="207"/>
      <c r="I1115" s="207"/>
      <c r="J1115" s="207"/>
      <c r="K1115" s="207"/>
      <c r="L1115" s="207"/>
      <c r="M1115" s="207"/>
      <c r="N1115" s="207"/>
      <c r="O1115" s="199"/>
      <c r="P1115" s="208"/>
      <c r="Q1115" s="209" t="e">
        <f>IF(OR(C1115="",C1115=R$4,C1115=S$4),NA(),MATCH($B1115&amp;$C1115,K!$E:$E,0))</f>
        <v>#N/A</v>
      </c>
    </row>
    <row r="1116" spans="1:17" ht="20.25">
      <c r="A1116" s="193"/>
      <c r="B1116" s="213"/>
      <c r="C1116" s="213"/>
      <c r="D1116" s="213" t="str">
        <f ca="1">IF(ISERROR($Q1116),"",OFFSET(K!$D$1,$Q1116-1,0))</f>
        <v/>
      </c>
      <c r="E1116" s="213" t="str">
        <f ca="1">IF(ISERROR($Q1116),"",OFFSET(K!$C$1,$Q1116-1,0))</f>
        <v/>
      </c>
      <c r="F1116" s="213" t="str">
        <f t="shared" ca="1" si="17"/>
        <v/>
      </c>
      <c r="G1116" s="198"/>
      <c r="H1116" s="207"/>
      <c r="I1116" s="207"/>
      <c r="J1116" s="207"/>
      <c r="K1116" s="207"/>
      <c r="L1116" s="207"/>
      <c r="M1116" s="207"/>
      <c r="N1116" s="207"/>
      <c r="O1116" s="199"/>
      <c r="P1116" s="208"/>
      <c r="Q1116" s="209" t="e">
        <f>IF(OR(C1116="",C1116=R$4,C1116=S$4),NA(),MATCH($B1116&amp;$C1116,K!$E:$E,0))</f>
        <v>#N/A</v>
      </c>
    </row>
    <row r="1117" spans="1:17" ht="20.25">
      <c r="A1117" s="193"/>
      <c r="B1117" s="213"/>
      <c r="C1117" s="213"/>
      <c r="D1117" s="213" t="str">
        <f ca="1">IF(ISERROR($Q1117),"",OFFSET(K!$D$1,$Q1117-1,0))</f>
        <v/>
      </c>
      <c r="E1117" s="213" t="str">
        <f ca="1">IF(ISERROR($Q1117),"",OFFSET(K!$C$1,$Q1117-1,0))</f>
        <v/>
      </c>
      <c r="F1117" s="213" t="str">
        <f t="shared" ca="1" si="17"/>
        <v/>
      </c>
      <c r="G1117" s="198"/>
      <c r="H1117" s="207"/>
      <c r="I1117" s="207"/>
      <c r="J1117" s="207"/>
      <c r="K1117" s="207"/>
      <c r="L1117" s="207"/>
      <c r="M1117" s="207"/>
      <c r="N1117" s="207"/>
      <c r="O1117" s="199"/>
      <c r="P1117" s="208"/>
      <c r="Q1117" s="209" t="e">
        <f>IF(OR(C1117="",C1117=R$4,C1117=S$4),NA(),MATCH($B1117&amp;$C1117,K!$E:$E,0))</f>
        <v>#N/A</v>
      </c>
    </row>
    <row r="1118" spans="1:17" ht="20.25">
      <c r="A1118" s="193"/>
      <c r="B1118" s="213"/>
      <c r="C1118" s="213"/>
      <c r="D1118" s="213" t="str">
        <f ca="1">IF(ISERROR($Q1118),"",OFFSET(K!$D$1,$Q1118-1,0))</f>
        <v/>
      </c>
      <c r="E1118" s="213" t="str">
        <f ca="1">IF(ISERROR($Q1118),"",OFFSET(K!$C$1,$Q1118-1,0))</f>
        <v/>
      </c>
      <c r="F1118" s="213" t="str">
        <f t="shared" ca="1" si="17"/>
        <v/>
      </c>
      <c r="G1118" s="198"/>
      <c r="H1118" s="207"/>
      <c r="I1118" s="207"/>
      <c r="J1118" s="207"/>
      <c r="K1118" s="207"/>
      <c r="L1118" s="207"/>
      <c r="M1118" s="207"/>
      <c r="N1118" s="207"/>
      <c r="O1118" s="199"/>
      <c r="P1118" s="208"/>
      <c r="Q1118" s="209" t="e">
        <f>IF(OR(C1118="",C1118=R$4,C1118=S$4),NA(),MATCH($B1118&amp;$C1118,K!$E:$E,0))</f>
        <v>#N/A</v>
      </c>
    </row>
    <row r="1119" spans="1:17" ht="20.25">
      <c r="A1119" s="193"/>
      <c r="B1119" s="213"/>
      <c r="C1119" s="213"/>
      <c r="D1119" s="213" t="str">
        <f ca="1">IF(ISERROR($Q1119),"",OFFSET(K!$D$1,$Q1119-1,0))</f>
        <v/>
      </c>
      <c r="E1119" s="213" t="str">
        <f ca="1">IF(ISERROR($Q1119),"",OFFSET(K!$C$1,$Q1119-1,0))</f>
        <v/>
      </c>
      <c r="F1119" s="213" t="str">
        <f t="shared" ca="1" si="17"/>
        <v/>
      </c>
      <c r="G1119" s="198"/>
      <c r="H1119" s="207"/>
      <c r="I1119" s="207"/>
      <c r="J1119" s="207"/>
      <c r="K1119" s="207"/>
      <c r="L1119" s="207"/>
      <c r="M1119" s="207"/>
      <c r="N1119" s="207"/>
      <c r="O1119" s="199"/>
      <c r="P1119" s="208"/>
      <c r="Q1119" s="209" t="e">
        <f>IF(OR(C1119="",C1119=R$4,C1119=S$4),NA(),MATCH($B1119&amp;$C1119,K!$E:$E,0))</f>
        <v>#N/A</v>
      </c>
    </row>
    <row r="1120" spans="1:17" ht="20.25">
      <c r="A1120" s="193"/>
      <c r="B1120" s="213"/>
      <c r="C1120" s="213"/>
      <c r="D1120" s="213" t="str">
        <f ca="1">IF(ISERROR($Q1120),"",OFFSET(K!$D$1,$Q1120-1,0))</f>
        <v/>
      </c>
      <c r="E1120" s="213" t="str">
        <f ca="1">IF(ISERROR($Q1120),"",OFFSET(K!$C$1,$Q1120-1,0))</f>
        <v/>
      </c>
      <c r="F1120" s="213" t="str">
        <f t="shared" ca="1" si="17"/>
        <v/>
      </c>
      <c r="G1120" s="198"/>
      <c r="H1120" s="207"/>
      <c r="I1120" s="207"/>
      <c r="J1120" s="207"/>
      <c r="K1120" s="207"/>
      <c r="L1120" s="207"/>
      <c r="M1120" s="207"/>
      <c r="N1120" s="207"/>
      <c r="O1120" s="199"/>
      <c r="P1120" s="208"/>
      <c r="Q1120" s="209" t="e">
        <f>IF(OR(C1120="",C1120=R$4,C1120=S$4),NA(),MATCH($B1120&amp;$C1120,K!$E:$E,0))</f>
        <v>#N/A</v>
      </c>
    </row>
    <row r="1121" spans="1:17" ht="20.25">
      <c r="A1121" s="193"/>
      <c r="B1121" s="213"/>
      <c r="C1121" s="213"/>
      <c r="D1121" s="213" t="str">
        <f ca="1">IF(ISERROR($Q1121),"",OFFSET(K!$D$1,$Q1121-1,0))</f>
        <v/>
      </c>
      <c r="E1121" s="213" t="str">
        <f ca="1">IF(ISERROR($Q1121),"",OFFSET(K!$C$1,$Q1121-1,0))</f>
        <v/>
      </c>
      <c r="F1121" s="213" t="str">
        <f t="shared" ca="1" si="17"/>
        <v/>
      </c>
      <c r="G1121" s="198"/>
      <c r="H1121" s="207"/>
      <c r="I1121" s="207"/>
      <c r="J1121" s="207"/>
      <c r="K1121" s="207"/>
      <c r="L1121" s="207"/>
      <c r="M1121" s="207"/>
      <c r="N1121" s="207"/>
      <c r="O1121" s="199"/>
      <c r="P1121" s="208"/>
      <c r="Q1121" s="209" t="e">
        <f>IF(OR(C1121="",C1121=R$4,C1121=S$4),NA(),MATCH($B1121&amp;$C1121,K!$E:$E,0))</f>
        <v>#N/A</v>
      </c>
    </row>
    <row r="1122" spans="1:17" ht="20.25">
      <c r="A1122" s="193"/>
      <c r="B1122" s="213"/>
      <c r="C1122" s="213"/>
      <c r="D1122" s="213" t="str">
        <f ca="1">IF(ISERROR($Q1122),"",OFFSET(K!$D$1,$Q1122-1,0))</f>
        <v/>
      </c>
      <c r="E1122" s="213" t="str">
        <f ca="1">IF(ISERROR($Q1122),"",OFFSET(K!$C$1,$Q1122-1,0))</f>
        <v/>
      </c>
      <c r="F1122" s="213" t="str">
        <f t="shared" ca="1" si="17"/>
        <v/>
      </c>
      <c r="G1122" s="198"/>
      <c r="H1122" s="207"/>
      <c r="I1122" s="207"/>
      <c r="J1122" s="207"/>
      <c r="K1122" s="207"/>
      <c r="L1122" s="207"/>
      <c r="M1122" s="207"/>
      <c r="N1122" s="207"/>
      <c r="O1122" s="199"/>
      <c r="P1122" s="208"/>
      <c r="Q1122" s="209" t="e">
        <f>IF(OR(C1122="",C1122=R$4,C1122=S$4),NA(),MATCH($B1122&amp;$C1122,K!$E:$E,0))</f>
        <v>#N/A</v>
      </c>
    </row>
    <row r="1123" spans="1:17" ht="20.25">
      <c r="A1123" s="193"/>
      <c r="B1123" s="213"/>
      <c r="C1123" s="213"/>
      <c r="D1123" s="213" t="str">
        <f ca="1">IF(ISERROR($Q1123),"",OFFSET(K!$D$1,$Q1123-1,0))</f>
        <v/>
      </c>
      <c r="E1123" s="213" t="str">
        <f ca="1">IF(ISERROR($Q1123),"",OFFSET(K!$C$1,$Q1123-1,0))</f>
        <v/>
      </c>
      <c r="F1123" s="213" t="str">
        <f t="shared" ca="1" si="17"/>
        <v/>
      </c>
      <c r="G1123" s="198"/>
      <c r="H1123" s="207"/>
      <c r="I1123" s="207"/>
      <c r="J1123" s="207"/>
      <c r="K1123" s="207"/>
      <c r="L1123" s="207"/>
      <c r="M1123" s="207"/>
      <c r="N1123" s="207"/>
      <c r="O1123" s="199"/>
      <c r="P1123" s="208"/>
      <c r="Q1123" s="209" t="e">
        <f>IF(OR(C1123="",C1123=R$4,C1123=S$4),NA(),MATCH($B1123&amp;$C1123,K!$E:$E,0))</f>
        <v>#N/A</v>
      </c>
    </row>
    <row r="1124" spans="1:17" ht="20.25">
      <c r="A1124" s="193"/>
      <c r="B1124" s="213"/>
      <c r="C1124" s="213"/>
      <c r="D1124" s="213" t="str">
        <f ca="1">IF(ISERROR($Q1124),"",OFFSET(K!$D$1,$Q1124-1,0))</f>
        <v/>
      </c>
      <c r="E1124" s="213" t="str">
        <f ca="1">IF(ISERROR($Q1124),"",OFFSET(K!$C$1,$Q1124-1,0))</f>
        <v/>
      </c>
      <c r="F1124" s="213" t="str">
        <f t="shared" ca="1" si="17"/>
        <v/>
      </c>
      <c r="G1124" s="198"/>
      <c r="H1124" s="207"/>
      <c r="I1124" s="207"/>
      <c r="J1124" s="207"/>
      <c r="K1124" s="207"/>
      <c r="L1124" s="207"/>
      <c r="M1124" s="207"/>
      <c r="N1124" s="207"/>
      <c r="O1124" s="199"/>
      <c r="P1124" s="208"/>
      <c r="Q1124" s="209" t="e">
        <f>IF(OR(C1124="",C1124=R$4,C1124=S$4),NA(),MATCH($B1124&amp;$C1124,K!$E:$E,0))</f>
        <v>#N/A</v>
      </c>
    </row>
    <row r="1125" spans="1:17" ht="20.25">
      <c r="A1125" s="193"/>
      <c r="B1125" s="213"/>
      <c r="C1125" s="213"/>
      <c r="D1125" s="213" t="str">
        <f ca="1">IF(ISERROR($Q1125),"",OFFSET(K!$D$1,$Q1125-1,0))</f>
        <v/>
      </c>
      <c r="E1125" s="213" t="str">
        <f ca="1">IF(ISERROR($Q1125),"",OFFSET(K!$C$1,$Q1125-1,0))</f>
        <v/>
      </c>
      <c r="F1125" s="213" t="str">
        <f t="shared" ca="1" si="17"/>
        <v/>
      </c>
      <c r="G1125" s="198"/>
      <c r="H1125" s="207"/>
      <c r="I1125" s="207"/>
      <c r="J1125" s="207"/>
      <c r="K1125" s="207"/>
      <c r="L1125" s="207"/>
      <c r="M1125" s="207"/>
      <c r="N1125" s="207"/>
      <c r="O1125" s="199"/>
      <c r="P1125" s="208"/>
      <c r="Q1125" s="209" t="e">
        <f>IF(OR(C1125="",C1125=R$4,C1125=S$4),NA(),MATCH($B1125&amp;$C1125,K!$E:$E,0))</f>
        <v>#N/A</v>
      </c>
    </row>
    <row r="1126" spans="1:17" ht="20.25">
      <c r="A1126" s="193"/>
      <c r="B1126" s="213"/>
      <c r="C1126" s="213"/>
      <c r="D1126" s="213" t="str">
        <f ca="1">IF(ISERROR($Q1126),"",OFFSET(K!$D$1,$Q1126-1,0))</f>
        <v/>
      </c>
      <c r="E1126" s="213" t="str">
        <f ca="1">IF(ISERROR($Q1126),"",OFFSET(K!$C$1,$Q1126-1,0))</f>
        <v/>
      </c>
      <c r="F1126" s="213" t="str">
        <f t="shared" ca="1" si="17"/>
        <v/>
      </c>
      <c r="G1126" s="198"/>
      <c r="H1126" s="207"/>
      <c r="I1126" s="207"/>
      <c r="J1126" s="207"/>
      <c r="K1126" s="207"/>
      <c r="L1126" s="207"/>
      <c r="M1126" s="207"/>
      <c r="N1126" s="207"/>
      <c r="O1126" s="199"/>
      <c r="P1126" s="208"/>
      <c r="Q1126" s="209" t="e">
        <f>IF(OR(C1126="",C1126=R$4,C1126=S$4),NA(),MATCH($B1126&amp;$C1126,K!$E:$E,0))</f>
        <v>#N/A</v>
      </c>
    </row>
    <row r="1127" spans="1:17" ht="20.25">
      <c r="A1127" s="193"/>
      <c r="B1127" s="213"/>
      <c r="C1127" s="213"/>
      <c r="D1127" s="213" t="str">
        <f ca="1">IF(ISERROR($Q1127),"",OFFSET(K!$D$1,$Q1127-1,0))</f>
        <v/>
      </c>
      <c r="E1127" s="213" t="str">
        <f ca="1">IF(ISERROR($Q1127),"",OFFSET(K!$C$1,$Q1127-1,0))</f>
        <v/>
      </c>
      <c r="F1127" s="213" t="str">
        <f t="shared" ca="1" si="17"/>
        <v/>
      </c>
      <c r="G1127" s="198"/>
      <c r="H1127" s="207"/>
      <c r="I1127" s="207"/>
      <c r="J1127" s="207"/>
      <c r="K1127" s="207"/>
      <c r="L1127" s="207"/>
      <c r="M1127" s="207"/>
      <c r="N1127" s="207"/>
      <c r="O1127" s="199"/>
      <c r="P1127" s="208"/>
      <c r="Q1127" s="209" t="e">
        <f>IF(OR(C1127="",C1127=R$4,C1127=S$4),NA(),MATCH($B1127&amp;$C1127,K!$E:$E,0))</f>
        <v>#N/A</v>
      </c>
    </row>
    <row r="1128" spans="1:17" ht="20.25">
      <c r="A1128" s="193"/>
      <c r="B1128" s="213"/>
      <c r="C1128" s="213"/>
      <c r="D1128" s="213" t="str">
        <f ca="1">IF(ISERROR($Q1128),"",OFFSET(K!$D$1,$Q1128-1,0))</f>
        <v/>
      </c>
      <c r="E1128" s="213" t="str">
        <f ca="1">IF(ISERROR($Q1128),"",OFFSET(K!$C$1,$Q1128-1,0))</f>
        <v/>
      </c>
      <c r="F1128" s="213" t="str">
        <f t="shared" ca="1" si="17"/>
        <v/>
      </c>
      <c r="G1128" s="198"/>
      <c r="H1128" s="207"/>
      <c r="I1128" s="207"/>
      <c r="J1128" s="207"/>
      <c r="K1128" s="207"/>
      <c r="L1128" s="207"/>
      <c r="M1128" s="207"/>
      <c r="N1128" s="207"/>
      <c r="O1128" s="199"/>
      <c r="P1128" s="208"/>
      <c r="Q1128" s="209" t="e">
        <f>IF(OR(C1128="",C1128=R$4,C1128=S$4),NA(),MATCH($B1128&amp;$C1128,K!$E:$E,0))</f>
        <v>#N/A</v>
      </c>
    </row>
    <row r="1129" spans="1:17" ht="20.25">
      <c r="A1129" s="193"/>
      <c r="B1129" s="213"/>
      <c r="C1129" s="213"/>
      <c r="D1129" s="213" t="str">
        <f ca="1">IF(ISERROR($Q1129),"",OFFSET(K!$D$1,$Q1129-1,0))</f>
        <v/>
      </c>
      <c r="E1129" s="213" t="str">
        <f ca="1">IF(ISERROR($Q1129),"",OFFSET(K!$C$1,$Q1129-1,0))</f>
        <v/>
      </c>
      <c r="F1129" s="213" t="str">
        <f t="shared" ca="1" si="17"/>
        <v/>
      </c>
      <c r="G1129" s="198"/>
      <c r="H1129" s="207"/>
      <c r="I1129" s="207"/>
      <c r="J1129" s="207"/>
      <c r="K1129" s="207"/>
      <c r="L1129" s="207"/>
      <c r="M1129" s="207"/>
      <c r="N1129" s="207"/>
      <c r="O1129" s="199"/>
      <c r="P1129" s="208"/>
      <c r="Q1129" s="209" t="e">
        <f>IF(OR(C1129="",C1129=R$4,C1129=S$4),NA(),MATCH($B1129&amp;$C1129,K!$E:$E,0))</f>
        <v>#N/A</v>
      </c>
    </row>
    <row r="1130" spans="1:17" ht="20.25">
      <c r="A1130" s="193"/>
      <c r="B1130" s="213"/>
      <c r="C1130" s="213"/>
      <c r="D1130" s="213" t="str">
        <f ca="1">IF(ISERROR($Q1130),"",OFFSET(K!$D$1,$Q1130-1,0))</f>
        <v/>
      </c>
      <c r="E1130" s="213" t="str">
        <f ca="1">IF(ISERROR($Q1130),"",OFFSET(K!$C$1,$Q1130-1,0))</f>
        <v/>
      </c>
      <c r="F1130" s="213" t="str">
        <f t="shared" ca="1" si="17"/>
        <v/>
      </c>
      <c r="G1130" s="198"/>
      <c r="H1130" s="207"/>
      <c r="I1130" s="207"/>
      <c r="J1130" s="207"/>
      <c r="K1130" s="207"/>
      <c r="L1130" s="207"/>
      <c r="M1130" s="207"/>
      <c r="N1130" s="207"/>
      <c r="O1130" s="199"/>
      <c r="P1130" s="208"/>
      <c r="Q1130" s="209" t="e">
        <f>IF(OR(C1130="",C1130=R$4,C1130=S$4),NA(),MATCH($B1130&amp;$C1130,K!$E:$E,0))</f>
        <v>#N/A</v>
      </c>
    </row>
    <row r="1131" spans="1:17" ht="20.25">
      <c r="A1131" s="193"/>
      <c r="B1131" s="213"/>
      <c r="C1131" s="213"/>
      <c r="D1131" s="213" t="str">
        <f ca="1">IF(ISERROR($Q1131),"",OFFSET(K!$D$1,$Q1131-1,0))</f>
        <v/>
      </c>
      <c r="E1131" s="213" t="str">
        <f ca="1">IF(ISERROR($Q1131),"",OFFSET(K!$C$1,$Q1131-1,0))</f>
        <v/>
      </c>
      <c r="F1131" s="213" t="str">
        <f t="shared" ca="1" si="17"/>
        <v/>
      </c>
      <c r="G1131" s="198"/>
      <c r="H1131" s="207"/>
      <c r="I1131" s="207"/>
      <c r="J1131" s="207"/>
      <c r="K1131" s="207"/>
      <c r="L1131" s="207"/>
      <c r="M1131" s="207"/>
      <c r="N1131" s="207"/>
      <c r="O1131" s="199"/>
      <c r="P1131" s="208"/>
      <c r="Q1131" s="209" t="e">
        <f>IF(OR(C1131="",C1131=R$4,C1131=S$4),NA(),MATCH($B1131&amp;$C1131,K!$E:$E,0))</f>
        <v>#N/A</v>
      </c>
    </row>
    <row r="1132" spans="1:17" ht="20.25">
      <c r="A1132" s="193"/>
      <c r="B1132" s="213"/>
      <c r="C1132" s="213"/>
      <c r="D1132" s="213" t="str">
        <f ca="1">IF(ISERROR($Q1132),"",OFFSET(K!$D$1,$Q1132-1,0))</f>
        <v/>
      </c>
      <c r="E1132" s="213" t="str">
        <f ca="1">IF(ISERROR($Q1132),"",OFFSET(K!$C$1,$Q1132-1,0))</f>
        <v/>
      </c>
      <c r="F1132" s="213" t="str">
        <f t="shared" ca="1" si="17"/>
        <v/>
      </c>
      <c r="G1132" s="198"/>
      <c r="H1132" s="207"/>
      <c r="I1132" s="207"/>
      <c r="J1132" s="207"/>
      <c r="K1132" s="207"/>
      <c r="L1132" s="207"/>
      <c r="M1132" s="207"/>
      <c r="N1132" s="207"/>
      <c r="O1132" s="199"/>
      <c r="P1132" s="208"/>
      <c r="Q1132" s="209" t="e">
        <f>IF(OR(C1132="",C1132=R$4,C1132=S$4),NA(),MATCH($B1132&amp;$C1132,K!$E:$E,0))</f>
        <v>#N/A</v>
      </c>
    </row>
    <row r="1133" spans="1:17" ht="20.25">
      <c r="A1133" s="193"/>
      <c r="B1133" s="213"/>
      <c r="C1133" s="213"/>
      <c r="D1133" s="213" t="str">
        <f ca="1">IF(ISERROR($Q1133),"",OFFSET(K!$D$1,$Q1133-1,0))</f>
        <v/>
      </c>
      <c r="E1133" s="213" t="str">
        <f ca="1">IF(ISERROR($Q1133),"",OFFSET(K!$C$1,$Q1133-1,0))</f>
        <v/>
      </c>
      <c r="F1133" s="213" t="str">
        <f t="shared" ca="1" si="17"/>
        <v/>
      </c>
      <c r="G1133" s="198"/>
      <c r="H1133" s="207"/>
      <c r="I1133" s="207"/>
      <c r="J1133" s="207"/>
      <c r="K1133" s="207"/>
      <c r="L1133" s="207"/>
      <c r="M1133" s="207"/>
      <c r="N1133" s="207"/>
      <c r="O1133" s="199"/>
      <c r="P1133" s="208"/>
      <c r="Q1133" s="209" t="e">
        <f>IF(OR(C1133="",C1133=R$4,C1133=S$4),NA(),MATCH($B1133&amp;$C1133,K!$E:$E,0))</f>
        <v>#N/A</v>
      </c>
    </row>
    <row r="1134" spans="1:17" ht="20.25">
      <c r="A1134" s="193"/>
      <c r="B1134" s="213"/>
      <c r="C1134" s="213"/>
      <c r="D1134" s="213" t="str">
        <f ca="1">IF(ISERROR($Q1134),"",OFFSET(K!$D$1,$Q1134-1,0))</f>
        <v/>
      </c>
      <c r="E1134" s="213" t="str">
        <f ca="1">IF(ISERROR($Q1134),"",OFFSET(K!$C$1,$Q1134-1,0))</f>
        <v/>
      </c>
      <c r="F1134" s="213" t="str">
        <f t="shared" ca="1" si="17"/>
        <v/>
      </c>
      <c r="G1134" s="198"/>
      <c r="H1134" s="207"/>
      <c r="I1134" s="207"/>
      <c r="J1134" s="207"/>
      <c r="K1134" s="207"/>
      <c r="L1134" s="207"/>
      <c r="M1134" s="207"/>
      <c r="N1134" s="207"/>
      <c r="O1134" s="199"/>
      <c r="P1134" s="208"/>
      <c r="Q1134" s="209" t="e">
        <f>IF(OR(C1134="",C1134=R$4,C1134=S$4),NA(),MATCH($B1134&amp;$C1134,K!$E:$E,0))</f>
        <v>#N/A</v>
      </c>
    </row>
    <row r="1135" spans="1:17" ht="20.25">
      <c r="A1135" s="193"/>
      <c r="B1135" s="213"/>
      <c r="C1135" s="213"/>
      <c r="D1135" s="213" t="str">
        <f ca="1">IF(ISERROR($Q1135),"",OFFSET(K!$D$1,$Q1135-1,0))</f>
        <v/>
      </c>
      <c r="E1135" s="213" t="str">
        <f ca="1">IF(ISERROR($Q1135),"",OFFSET(K!$C$1,$Q1135-1,0))</f>
        <v/>
      </c>
      <c r="F1135" s="213" t="str">
        <f t="shared" ca="1" si="17"/>
        <v/>
      </c>
      <c r="G1135" s="198"/>
      <c r="H1135" s="207"/>
      <c r="I1135" s="207"/>
      <c r="J1135" s="207"/>
      <c r="K1135" s="207"/>
      <c r="L1135" s="207"/>
      <c r="M1135" s="207"/>
      <c r="N1135" s="207"/>
      <c r="O1135" s="199"/>
      <c r="P1135" s="208"/>
      <c r="Q1135" s="209" t="e">
        <f>IF(OR(C1135="",C1135=R$4,C1135=S$4),NA(),MATCH($B1135&amp;$C1135,K!$E:$E,0))</f>
        <v>#N/A</v>
      </c>
    </row>
    <row r="1136" spans="1:17" ht="20.25">
      <c r="A1136" s="193"/>
      <c r="B1136" s="213"/>
      <c r="C1136" s="213"/>
      <c r="D1136" s="213" t="str">
        <f ca="1">IF(ISERROR($Q1136),"",OFFSET(K!$D$1,$Q1136-1,0))</f>
        <v/>
      </c>
      <c r="E1136" s="213" t="str">
        <f ca="1">IF(ISERROR($Q1136),"",OFFSET(K!$C$1,$Q1136-1,0))</f>
        <v/>
      </c>
      <c r="F1136" s="213" t="str">
        <f t="shared" ca="1" si="17"/>
        <v/>
      </c>
      <c r="G1136" s="198"/>
      <c r="H1136" s="207"/>
      <c r="I1136" s="207"/>
      <c r="J1136" s="207"/>
      <c r="K1136" s="207"/>
      <c r="L1136" s="207"/>
      <c r="M1136" s="207"/>
      <c r="N1136" s="207"/>
      <c r="O1136" s="199"/>
      <c r="P1136" s="208"/>
      <c r="Q1136" s="209" t="e">
        <f>IF(OR(C1136="",C1136=R$4,C1136=S$4),NA(),MATCH($B1136&amp;$C1136,K!$E:$E,0))</f>
        <v>#N/A</v>
      </c>
    </row>
    <row r="1137" spans="1:17" ht="20.25">
      <c r="A1137" s="193"/>
      <c r="B1137" s="213"/>
      <c r="C1137" s="213"/>
      <c r="D1137" s="213" t="str">
        <f ca="1">IF(ISERROR($Q1137),"",OFFSET(K!$D$1,$Q1137-1,0))</f>
        <v/>
      </c>
      <c r="E1137" s="213" t="str">
        <f ca="1">IF(ISERROR($Q1137),"",OFFSET(K!$C$1,$Q1137-1,0))</f>
        <v/>
      </c>
      <c r="F1137" s="213" t="str">
        <f t="shared" ca="1" si="17"/>
        <v/>
      </c>
      <c r="G1137" s="198"/>
      <c r="H1137" s="207"/>
      <c r="I1137" s="207"/>
      <c r="J1137" s="207"/>
      <c r="K1137" s="207"/>
      <c r="L1137" s="207"/>
      <c r="M1137" s="207"/>
      <c r="N1137" s="207"/>
      <c r="O1137" s="199"/>
      <c r="P1137" s="208"/>
      <c r="Q1137" s="209" t="e">
        <f>IF(OR(C1137="",C1137=R$4,C1137=S$4),NA(),MATCH($B1137&amp;$C1137,K!$E:$E,0))</f>
        <v>#N/A</v>
      </c>
    </row>
    <row r="1138" spans="1:17" ht="20.25">
      <c r="A1138" s="193"/>
      <c r="B1138" s="213"/>
      <c r="C1138" s="213"/>
      <c r="D1138" s="213" t="str">
        <f ca="1">IF(ISERROR($Q1138),"",OFFSET(K!$D$1,$Q1138-1,0))</f>
        <v/>
      </c>
      <c r="E1138" s="213" t="str">
        <f ca="1">IF(ISERROR($Q1138),"",OFFSET(K!$C$1,$Q1138-1,0))</f>
        <v/>
      </c>
      <c r="F1138" s="213" t="str">
        <f t="shared" ca="1" si="17"/>
        <v/>
      </c>
      <c r="G1138" s="198"/>
      <c r="H1138" s="207"/>
      <c r="I1138" s="207"/>
      <c r="J1138" s="207"/>
      <c r="K1138" s="207"/>
      <c r="L1138" s="207"/>
      <c r="M1138" s="207"/>
      <c r="N1138" s="207"/>
      <c r="O1138" s="199"/>
      <c r="P1138" s="208"/>
      <c r="Q1138" s="209" t="e">
        <f>IF(OR(C1138="",C1138=R$4,C1138=S$4),NA(),MATCH($B1138&amp;$C1138,K!$E:$E,0))</f>
        <v>#N/A</v>
      </c>
    </row>
    <row r="1139" spans="1:17" ht="20.25">
      <c r="A1139" s="193"/>
      <c r="B1139" s="213"/>
      <c r="C1139" s="213"/>
      <c r="D1139" s="213" t="str">
        <f ca="1">IF(ISERROR($Q1139),"",OFFSET(K!$D$1,$Q1139-1,0))</f>
        <v/>
      </c>
      <c r="E1139" s="213" t="str">
        <f ca="1">IF(ISERROR($Q1139),"",OFFSET(K!$C$1,$Q1139-1,0))</f>
        <v/>
      </c>
      <c r="F1139" s="213" t="str">
        <f t="shared" ca="1" si="17"/>
        <v/>
      </c>
      <c r="G1139" s="198"/>
      <c r="H1139" s="207"/>
      <c r="I1139" s="207"/>
      <c r="J1139" s="207"/>
      <c r="K1139" s="207"/>
      <c r="L1139" s="207"/>
      <c r="M1139" s="207"/>
      <c r="N1139" s="207"/>
      <c r="O1139" s="199"/>
      <c r="P1139" s="208"/>
      <c r="Q1139" s="209" t="e">
        <f>IF(OR(C1139="",C1139=R$4,C1139=S$4),NA(),MATCH($B1139&amp;$C1139,K!$E:$E,0))</f>
        <v>#N/A</v>
      </c>
    </row>
    <row r="1140" spans="1:17" ht="20.25">
      <c r="A1140" s="193"/>
      <c r="B1140" s="213"/>
      <c r="C1140" s="213"/>
      <c r="D1140" s="213" t="str">
        <f ca="1">IF(ISERROR($Q1140),"",OFFSET(K!$D$1,$Q1140-1,0))</f>
        <v/>
      </c>
      <c r="E1140" s="213" t="str">
        <f ca="1">IF(ISERROR($Q1140),"",OFFSET(K!$C$1,$Q1140-1,0))</f>
        <v/>
      </c>
      <c r="F1140" s="213" t="str">
        <f t="shared" ca="1" si="17"/>
        <v/>
      </c>
      <c r="G1140" s="198"/>
      <c r="H1140" s="207"/>
      <c r="I1140" s="207"/>
      <c r="J1140" s="207"/>
      <c r="K1140" s="207"/>
      <c r="L1140" s="207"/>
      <c r="M1140" s="207"/>
      <c r="N1140" s="207"/>
      <c r="O1140" s="199"/>
      <c r="P1140" s="208"/>
      <c r="Q1140" s="209" t="e">
        <f>IF(OR(C1140="",C1140=R$4,C1140=S$4),NA(),MATCH($B1140&amp;$C1140,K!$E:$E,0))</f>
        <v>#N/A</v>
      </c>
    </row>
    <row r="1141" spans="1:17" ht="20.25">
      <c r="A1141" s="193"/>
      <c r="B1141" s="213"/>
      <c r="C1141" s="213"/>
      <c r="D1141" s="213" t="str">
        <f ca="1">IF(ISERROR($Q1141),"",OFFSET(K!$D$1,$Q1141-1,0))</f>
        <v/>
      </c>
      <c r="E1141" s="213" t="str">
        <f ca="1">IF(ISERROR($Q1141),"",OFFSET(K!$C$1,$Q1141-1,0))</f>
        <v/>
      </c>
      <c r="F1141" s="213" t="str">
        <f t="shared" ca="1" si="17"/>
        <v/>
      </c>
      <c r="G1141" s="198"/>
      <c r="H1141" s="207"/>
      <c r="I1141" s="207"/>
      <c r="J1141" s="207"/>
      <c r="K1141" s="207"/>
      <c r="L1141" s="207"/>
      <c r="M1141" s="207"/>
      <c r="N1141" s="207"/>
      <c r="O1141" s="199"/>
      <c r="P1141" s="208"/>
      <c r="Q1141" s="209" t="e">
        <f>IF(OR(C1141="",C1141=R$4,C1141=S$4),NA(),MATCH($B1141&amp;$C1141,K!$E:$E,0))</f>
        <v>#N/A</v>
      </c>
    </row>
    <row r="1142" spans="1:17" ht="20.25">
      <c r="A1142" s="193"/>
      <c r="B1142" s="213"/>
      <c r="C1142" s="213"/>
      <c r="D1142" s="213" t="str">
        <f ca="1">IF(ISERROR($Q1142),"",OFFSET(K!$D$1,$Q1142-1,0))</f>
        <v/>
      </c>
      <c r="E1142" s="213" t="str">
        <f ca="1">IF(ISERROR($Q1142),"",OFFSET(K!$C$1,$Q1142-1,0))</f>
        <v/>
      </c>
      <c r="F1142" s="213" t="str">
        <f t="shared" ca="1" si="17"/>
        <v/>
      </c>
      <c r="G1142" s="198"/>
      <c r="H1142" s="207"/>
      <c r="I1142" s="207"/>
      <c r="J1142" s="207"/>
      <c r="K1142" s="207"/>
      <c r="L1142" s="207"/>
      <c r="M1142" s="207"/>
      <c r="N1142" s="207"/>
      <c r="O1142" s="199"/>
      <c r="P1142" s="208"/>
      <c r="Q1142" s="209" t="e">
        <f>IF(OR(C1142="",C1142=R$4,C1142=S$4),NA(),MATCH($B1142&amp;$C1142,K!$E:$E,0))</f>
        <v>#N/A</v>
      </c>
    </row>
    <row r="1143" spans="1:17" ht="20.25">
      <c r="A1143" s="193"/>
      <c r="B1143" s="213"/>
      <c r="C1143" s="213"/>
      <c r="D1143" s="213" t="str">
        <f ca="1">IF(ISERROR($Q1143),"",OFFSET(K!$D$1,$Q1143-1,0))</f>
        <v/>
      </c>
      <c r="E1143" s="213" t="str">
        <f ca="1">IF(ISERROR($Q1143),"",OFFSET(K!$C$1,$Q1143-1,0))</f>
        <v/>
      </c>
      <c r="F1143" s="213" t="str">
        <f t="shared" ca="1" si="17"/>
        <v/>
      </c>
      <c r="G1143" s="198"/>
      <c r="H1143" s="207"/>
      <c r="I1143" s="207"/>
      <c r="J1143" s="207"/>
      <c r="K1143" s="207"/>
      <c r="L1143" s="207"/>
      <c r="M1143" s="207"/>
      <c r="N1143" s="207"/>
      <c r="O1143" s="199"/>
      <c r="P1143" s="208"/>
      <c r="Q1143" s="209" t="e">
        <f>IF(OR(C1143="",C1143=R$4,C1143=S$4),NA(),MATCH($B1143&amp;$C1143,K!$E:$E,0))</f>
        <v>#N/A</v>
      </c>
    </row>
    <row r="1144" spans="1:17" ht="20.25">
      <c r="A1144" s="193"/>
      <c r="B1144" s="213"/>
      <c r="C1144" s="213"/>
      <c r="D1144" s="213" t="str">
        <f ca="1">IF(ISERROR($Q1144),"",OFFSET(K!$D$1,$Q1144-1,0))</f>
        <v/>
      </c>
      <c r="E1144" s="213" t="str">
        <f ca="1">IF(ISERROR($Q1144),"",OFFSET(K!$C$1,$Q1144-1,0))</f>
        <v/>
      </c>
      <c r="F1144" s="213" t="str">
        <f t="shared" ca="1" si="17"/>
        <v/>
      </c>
      <c r="G1144" s="198"/>
      <c r="H1144" s="207"/>
      <c r="I1144" s="207"/>
      <c r="J1144" s="207"/>
      <c r="K1144" s="207"/>
      <c r="L1144" s="207"/>
      <c r="M1144" s="207"/>
      <c r="N1144" s="207"/>
      <c r="O1144" s="199"/>
      <c r="P1144" s="208"/>
      <c r="Q1144" s="209" t="e">
        <f>IF(OR(C1144="",C1144=R$4,C1144=S$4),NA(),MATCH($B1144&amp;$C1144,K!$E:$E,0))</f>
        <v>#N/A</v>
      </c>
    </row>
    <row r="1145" spans="1:17" ht="20.25">
      <c r="A1145" s="193"/>
      <c r="B1145" s="213"/>
      <c r="C1145" s="213"/>
      <c r="D1145" s="213" t="str">
        <f ca="1">IF(ISERROR($Q1145),"",OFFSET(K!$D$1,$Q1145-1,0))</f>
        <v/>
      </c>
      <c r="E1145" s="213" t="str">
        <f ca="1">IF(ISERROR($Q1145),"",OFFSET(K!$C$1,$Q1145-1,0))</f>
        <v/>
      </c>
      <c r="F1145" s="213" t="str">
        <f t="shared" ca="1" si="17"/>
        <v/>
      </c>
      <c r="G1145" s="198"/>
      <c r="H1145" s="207"/>
      <c r="I1145" s="207"/>
      <c r="J1145" s="207"/>
      <c r="K1145" s="207"/>
      <c r="L1145" s="207"/>
      <c r="M1145" s="207"/>
      <c r="N1145" s="207"/>
      <c r="O1145" s="199"/>
      <c r="P1145" s="208"/>
      <c r="Q1145" s="209" t="e">
        <f>IF(OR(C1145="",C1145=R$4,C1145=S$4),NA(),MATCH($B1145&amp;$C1145,K!$E:$E,0))</f>
        <v>#N/A</v>
      </c>
    </row>
    <row r="1146" spans="1:17" ht="20.25">
      <c r="A1146" s="193"/>
      <c r="B1146" s="213"/>
      <c r="C1146" s="213"/>
      <c r="D1146" s="213" t="str">
        <f ca="1">IF(ISERROR($Q1146),"",OFFSET(K!$D$1,$Q1146-1,0))</f>
        <v/>
      </c>
      <c r="E1146" s="213" t="str">
        <f ca="1">IF(ISERROR($Q1146),"",OFFSET(K!$C$1,$Q1146-1,0))</f>
        <v/>
      </c>
      <c r="F1146" s="213" t="str">
        <f t="shared" ca="1" si="17"/>
        <v/>
      </c>
      <c r="G1146" s="198"/>
      <c r="H1146" s="207"/>
      <c r="I1146" s="207"/>
      <c r="J1146" s="207"/>
      <c r="K1146" s="207"/>
      <c r="L1146" s="207"/>
      <c r="M1146" s="207"/>
      <c r="N1146" s="207"/>
      <c r="O1146" s="199"/>
      <c r="P1146" s="208"/>
      <c r="Q1146" s="209" t="e">
        <f>IF(OR(C1146="",C1146=R$4,C1146=S$4),NA(),MATCH($B1146&amp;$C1146,K!$E:$E,0))</f>
        <v>#N/A</v>
      </c>
    </row>
    <row r="1147" spans="1:17" ht="20.25">
      <c r="A1147" s="193"/>
      <c r="B1147" s="213"/>
      <c r="C1147" s="213"/>
      <c r="D1147" s="213" t="str">
        <f ca="1">IF(ISERROR($Q1147),"",OFFSET(K!$D$1,$Q1147-1,0))</f>
        <v/>
      </c>
      <c r="E1147" s="213" t="str">
        <f ca="1">IF(ISERROR($Q1147),"",OFFSET(K!$C$1,$Q1147-1,0))</f>
        <v/>
      </c>
      <c r="F1147" s="213" t="str">
        <f t="shared" ca="1" si="17"/>
        <v/>
      </c>
      <c r="G1147" s="198"/>
      <c r="H1147" s="207"/>
      <c r="I1147" s="207"/>
      <c r="J1147" s="207"/>
      <c r="K1147" s="207"/>
      <c r="L1147" s="207"/>
      <c r="M1147" s="207"/>
      <c r="N1147" s="207"/>
      <c r="O1147" s="199"/>
      <c r="P1147" s="208"/>
      <c r="Q1147" s="209" t="e">
        <f>IF(OR(C1147="",C1147=R$4,C1147=S$4),NA(),MATCH($B1147&amp;$C1147,K!$E:$E,0))</f>
        <v>#N/A</v>
      </c>
    </row>
    <row r="1148" spans="1:17" ht="20.25">
      <c r="A1148" s="193"/>
      <c r="B1148" s="213"/>
      <c r="C1148" s="213"/>
      <c r="D1148" s="213" t="str">
        <f ca="1">IF(ISERROR($Q1148),"",OFFSET(K!$D$1,$Q1148-1,0))</f>
        <v/>
      </c>
      <c r="E1148" s="213" t="str">
        <f ca="1">IF(ISERROR($Q1148),"",OFFSET(K!$C$1,$Q1148-1,0))</f>
        <v/>
      </c>
      <c r="F1148" s="213" t="str">
        <f t="shared" ca="1" si="17"/>
        <v/>
      </c>
      <c r="G1148" s="198"/>
      <c r="H1148" s="207"/>
      <c r="I1148" s="207"/>
      <c r="J1148" s="207"/>
      <c r="K1148" s="207"/>
      <c r="L1148" s="207"/>
      <c r="M1148" s="207"/>
      <c r="N1148" s="207"/>
      <c r="O1148" s="199"/>
      <c r="P1148" s="208"/>
      <c r="Q1148" s="209" t="e">
        <f>IF(OR(C1148="",C1148=R$4,C1148=S$4),NA(),MATCH($B1148&amp;$C1148,K!$E:$E,0))</f>
        <v>#N/A</v>
      </c>
    </row>
    <row r="1149" spans="1:17" ht="20.25">
      <c r="A1149" s="193"/>
      <c r="B1149" s="213"/>
      <c r="C1149" s="213"/>
      <c r="D1149" s="213" t="str">
        <f ca="1">IF(ISERROR($Q1149),"",OFFSET(K!$D$1,$Q1149-1,0))</f>
        <v/>
      </c>
      <c r="E1149" s="213" t="str">
        <f ca="1">IF(ISERROR($Q1149),"",OFFSET(K!$C$1,$Q1149-1,0))</f>
        <v/>
      </c>
      <c r="F1149" s="213" t="str">
        <f t="shared" ca="1" si="17"/>
        <v/>
      </c>
      <c r="G1149" s="198"/>
      <c r="H1149" s="207"/>
      <c r="I1149" s="207"/>
      <c r="J1149" s="207"/>
      <c r="K1149" s="207"/>
      <c r="L1149" s="207"/>
      <c r="M1149" s="207"/>
      <c r="N1149" s="207"/>
      <c r="O1149" s="199"/>
      <c r="P1149" s="208"/>
      <c r="Q1149" s="209" t="e">
        <f>IF(OR(C1149="",C1149=R$4,C1149=S$4),NA(),MATCH($B1149&amp;$C1149,K!$E:$E,0))</f>
        <v>#N/A</v>
      </c>
    </row>
    <row r="1150" spans="1:17" ht="20.25">
      <c r="A1150" s="193"/>
      <c r="B1150" s="213"/>
      <c r="C1150" s="213"/>
      <c r="D1150" s="213" t="str">
        <f ca="1">IF(ISERROR($Q1150),"",OFFSET(K!$D$1,$Q1150-1,0))</f>
        <v/>
      </c>
      <c r="E1150" s="213" t="str">
        <f ca="1">IF(ISERROR($Q1150),"",OFFSET(K!$C$1,$Q1150-1,0))</f>
        <v/>
      </c>
      <c r="F1150" s="213" t="str">
        <f t="shared" ca="1" si="17"/>
        <v/>
      </c>
      <c r="G1150" s="198"/>
      <c r="H1150" s="207"/>
      <c r="I1150" s="207"/>
      <c r="J1150" s="207"/>
      <c r="K1150" s="207"/>
      <c r="L1150" s="207"/>
      <c r="M1150" s="207"/>
      <c r="N1150" s="207"/>
      <c r="O1150" s="199"/>
      <c r="P1150" s="208"/>
      <c r="Q1150" s="209" t="e">
        <f>IF(OR(C1150="",C1150=R$4,C1150=S$4),NA(),MATCH($B1150&amp;$C1150,K!$E:$E,0))</f>
        <v>#N/A</v>
      </c>
    </row>
    <row r="1151" spans="1:17" ht="20.25">
      <c r="A1151" s="193"/>
      <c r="B1151" s="213"/>
      <c r="C1151" s="213"/>
      <c r="D1151" s="213" t="str">
        <f ca="1">IF(ISERROR($Q1151),"",OFFSET(K!$D$1,$Q1151-1,0))</f>
        <v/>
      </c>
      <c r="E1151" s="213" t="str">
        <f ca="1">IF(ISERROR($Q1151),"",OFFSET(K!$C$1,$Q1151-1,0))</f>
        <v/>
      </c>
      <c r="F1151" s="213" t="str">
        <f t="shared" ca="1" si="17"/>
        <v/>
      </c>
      <c r="G1151" s="198"/>
      <c r="H1151" s="207"/>
      <c r="I1151" s="207"/>
      <c r="J1151" s="207"/>
      <c r="K1151" s="207"/>
      <c r="L1151" s="207"/>
      <c r="M1151" s="207"/>
      <c r="N1151" s="207"/>
      <c r="O1151" s="199"/>
      <c r="P1151" s="208"/>
      <c r="Q1151" s="209" t="e">
        <f>IF(OR(C1151="",C1151=R$4,C1151=S$4),NA(),MATCH($B1151&amp;$C1151,K!$E:$E,0))</f>
        <v>#N/A</v>
      </c>
    </row>
    <row r="1152" spans="1:17" ht="20.25">
      <c r="A1152" s="193"/>
      <c r="B1152" s="213"/>
      <c r="C1152" s="213"/>
      <c r="D1152" s="213" t="str">
        <f ca="1">IF(ISERROR($Q1152),"",OFFSET(K!$D$1,$Q1152-1,0))</f>
        <v/>
      </c>
      <c r="E1152" s="213" t="str">
        <f ca="1">IF(ISERROR($Q1152),"",OFFSET(K!$C$1,$Q1152-1,0))</f>
        <v/>
      </c>
      <c r="F1152" s="213" t="str">
        <f t="shared" ca="1" si="17"/>
        <v/>
      </c>
      <c r="G1152" s="198"/>
      <c r="H1152" s="207"/>
      <c r="I1152" s="207"/>
      <c r="J1152" s="207"/>
      <c r="K1152" s="207"/>
      <c r="L1152" s="207"/>
      <c r="M1152" s="207"/>
      <c r="N1152" s="207"/>
      <c r="O1152" s="199"/>
      <c r="P1152" s="208"/>
      <c r="Q1152" s="209" t="e">
        <f>IF(OR(C1152="",C1152=R$4,C1152=S$4),NA(),MATCH($B1152&amp;$C1152,K!$E:$E,0))</f>
        <v>#N/A</v>
      </c>
    </row>
    <row r="1153" spans="1:17" ht="20.25">
      <c r="A1153" s="193"/>
      <c r="B1153" s="213"/>
      <c r="C1153" s="213"/>
      <c r="D1153" s="213" t="str">
        <f ca="1">IF(ISERROR($Q1153),"",OFFSET(K!$D$1,$Q1153-1,0))</f>
        <v/>
      </c>
      <c r="E1153" s="213" t="str">
        <f ca="1">IF(ISERROR($Q1153),"",OFFSET(K!$C$1,$Q1153-1,0))</f>
        <v/>
      </c>
      <c r="F1153" s="213" t="str">
        <f t="shared" ca="1" si="17"/>
        <v/>
      </c>
      <c r="G1153" s="198"/>
      <c r="H1153" s="207"/>
      <c r="I1153" s="207"/>
      <c r="J1153" s="207"/>
      <c r="K1153" s="207"/>
      <c r="L1153" s="207"/>
      <c r="M1153" s="207"/>
      <c r="N1153" s="207"/>
      <c r="O1153" s="199"/>
      <c r="P1153" s="208"/>
      <c r="Q1153" s="209" t="e">
        <f>IF(OR(C1153="",C1153=R$4,C1153=S$4),NA(),MATCH($B1153&amp;$C1153,K!$E:$E,0))</f>
        <v>#N/A</v>
      </c>
    </row>
    <row r="1154" spans="1:17" ht="20.25">
      <c r="A1154" s="193"/>
      <c r="B1154" s="213"/>
      <c r="C1154" s="213"/>
      <c r="D1154" s="213" t="str">
        <f ca="1">IF(ISERROR($Q1154),"",OFFSET(K!$D$1,$Q1154-1,0))</f>
        <v/>
      </c>
      <c r="E1154" s="213" t="str">
        <f ca="1">IF(ISERROR($Q1154),"",OFFSET(K!$C$1,$Q1154-1,0))</f>
        <v/>
      </c>
      <c r="F1154" s="213" t="str">
        <f t="shared" ca="1" si="17"/>
        <v/>
      </c>
      <c r="G1154" s="198"/>
      <c r="H1154" s="207"/>
      <c r="I1154" s="207"/>
      <c r="J1154" s="207"/>
      <c r="K1154" s="207"/>
      <c r="L1154" s="207"/>
      <c r="M1154" s="207"/>
      <c r="N1154" s="207"/>
      <c r="O1154" s="199"/>
      <c r="P1154" s="208"/>
      <c r="Q1154" s="209" t="e">
        <f>IF(OR(C1154="",C1154=R$4,C1154=S$4),NA(),MATCH($B1154&amp;$C1154,K!$E:$E,0))</f>
        <v>#N/A</v>
      </c>
    </row>
    <row r="1155" spans="1:17" ht="20.25">
      <c r="A1155" s="193"/>
      <c r="B1155" s="213"/>
      <c r="C1155" s="213"/>
      <c r="D1155" s="213" t="str">
        <f ca="1">IF(ISERROR($Q1155),"",OFFSET(K!$D$1,$Q1155-1,0))</f>
        <v/>
      </c>
      <c r="E1155" s="213" t="str">
        <f ca="1">IF(ISERROR($Q1155),"",OFFSET(K!$C$1,$Q1155-1,0))</f>
        <v/>
      </c>
      <c r="F1155" s="213" t="str">
        <f t="shared" ca="1" si="17"/>
        <v/>
      </c>
      <c r="G1155" s="198"/>
      <c r="H1155" s="207"/>
      <c r="I1155" s="207"/>
      <c r="J1155" s="207"/>
      <c r="K1155" s="207"/>
      <c r="L1155" s="207"/>
      <c r="M1155" s="207"/>
      <c r="N1155" s="207"/>
      <c r="O1155" s="199"/>
      <c r="P1155" s="208"/>
      <c r="Q1155" s="209" t="e">
        <f>IF(OR(C1155="",C1155=R$4,C1155=S$4),NA(),MATCH($B1155&amp;$C1155,K!$E:$E,0))</f>
        <v>#N/A</v>
      </c>
    </row>
    <row r="1156" spans="1:17" ht="20.25">
      <c r="A1156" s="193"/>
      <c r="B1156" s="213"/>
      <c r="C1156" s="213"/>
      <c r="D1156" s="213" t="str">
        <f ca="1">IF(ISERROR($Q1156),"",OFFSET(K!$D$1,$Q1156-1,0))</f>
        <v/>
      </c>
      <c r="E1156" s="213" t="str">
        <f ca="1">IF(ISERROR($Q1156),"",OFFSET(K!$C$1,$Q1156-1,0))</f>
        <v/>
      </c>
      <c r="F1156" s="213" t="str">
        <f t="shared" ca="1" si="17"/>
        <v/>
      </c>
      <c r="G1156" s="198"/>
      <c r="H1156" s="207"/>
      <c r="I1156" s="207"/>
      <c r="J1156" s="207"/>
      <c r="K1156" s="207"/>
      <c r="L1156" s="207"/>
      <c r="M1156" s="207"/>
      <c r="N1156" s="207"/>
      <c r="O1156" s="199"/>
      <c r="P1156" s="208"/>
      <c r="Q1156" s="209" t="e">
        <f>IF(OR(C1156="",C1156=R$4,C1156=S$4),NA(),MATCH($B1156&amp;$C1156,K!$E:$E,0))</f>
        <v>#N/A</v>
      </c>
    </row>
    <row r="1157" spans="1:17" ht="20.25">
      <c r="A1157" s="193"/>
      <c r="B1157" s="213"/>
      <c r="C1157" s="213"/>
      <c r="D1157" s="213" t="str">
        <f ca="1">IF(ISERROR($Q1157),"",OFFSET(K!$D$1,$Q1157-1,0))</f>
        <v/>
      </c>
      <c r="E1157" s="213" t="str">
        <f ca="1">IF(ISERROR($Q1157),"",OFFSET(K!$C$1,$Q1157-1,0))</f>
        <v/>
      </c>
      <c r="F1157" s="213" t="str">
        <f t="shared" ref="F1157:F1220" ca="1" si="18">IF(ISERROR($Q1157),"",OFFSET(S_E1,MATCH(B1157&amp;D1157,S_M,0)-1,0))</f>
        <v/>
      </c>
      <c r="G1157" s="198"/>
      <c r="H1157" s="207"/>
      <c r="I1157" s="207"/>
      <c r="J1157" s="207"/>
      <c r="K1157" s="207"/>
      <c r="L1157" s="207"/>
      <c r="M1157" s="207"/>
      <c r="N1157" s="207"/>
      <c r="O1157" s="199"/>
      <c r="P1157" s="208"/>
      <c r="Q1157" s="209" t="e">
        <f>IF(OR(C1157="",C1157=R$4,C1157=S$4),NA(),MATCH($B1157&amp;$C1157,K!$E:$E,0))</f>
        <v>#N/A</v>
      </c>
    </row>
    <row r="1158" spans="1:17" ht="20.25">
      <c r="A1158" s="193"/>
      <c r="B1158" s="213"/>
      <c r="C1158" s="213"/>
      <c r="D1158" s="213" t="str">
        <f ca="1">IF(ISERROR($Q1158),"",OFFSET(K!$D$1,$Q1158-1,0))</f>
        <v/>
      </c>
      <c r="E1158" s="213" t="str">
        <f ca="1">IF(ISERROR($Q1158),"",OFFSET(K!$C$1,$Q1158-1,0))</f>
        <v/>
      </c>
      <c r="F1158" s="213" t="str">
        <f t="shared" ca="1" si="18"/>
        <v/>
      </c>
      <c r="G1158" s="198"/>
      <c r="H1158" s="207"/>
      <c r="I1158" s="207"/>
      <c r="J1158" s="207"/>
      <c r="K1158" s="207"/>
      <c r="L1158" s="207"/>
      <c r="M1158" s="207"/>
      <c r="N1158" s="207"/>
      <c r="O1158" s="199"/>
      <c r="P1158" s="208"/>
      <c r="Q1158" s="209" t="e">
        <f>IF(OR(C1158="",C1158=R$4,C1158=S$4),NA(),MATCH($B1158&amp;$C1158,K!$E:$E,0))</f>
        <v>#N/A</v>
      </c>
    </row>
    <row r="1159" spans="1:17" ht="20.25">
      <c r="A1159" s="193"/>
      <c r="B1159" s="213"/>
      <c r="C1159" s="213"/>
      <c r="D1159" s="213" t="str">
        <f ca="1">IF(ISERROR($Q1159),"",OFFSET(K!$D$1,$Q1159-1,0))</f>
        <v/>
      </c>
      <c r="E1159" s="213" t="str">
        <f ca="1">IF(ISERROR($Q1159),"",OFFSET(K!$C$1,$Q1159-1,0))</f>
        <v/>
      </c>
      <c r="F1159" s="213" t="str">
        <f t="shared" ca="1" si="18"/>
        <v/>
      </c>
      <c r="G1159" s="198"/>
      <c r="H1159" s="207"/>
      <c r="I1159" s="207"/>
      <c r="J1159" s="207"/>
      <c r="K1159" s="207"/>
      <c r="L1159" s="207"/>
      <c r="M1159" s="207"/>
      <c r="N1159" s="207"/>
      <c r="O1159" s="199"/>
      <c r="P1159" s="208"/>
      <c r="Q1159" s="209" t="e">
        <f>IF(OR(C1159="",C1159=R$4,C1159=S$4),NA(),MATCH($B1159&amp;$C1159,K!$E:$E,0))</f>
        <v>#N/A</v>
      </c>
    </row>
    <row r="1160" spans="1:17" ht="20.25">
      <c r="A1160" s="193"/>
      <c r="B1160" s="213"/>
      <c r="C1160" s="213"/>
      <c r="D1160" s="213" t="str">
        <f ca="1">IF(ISERROR($Q1160),"",OFFSET(K!$D$1,$Q1160-1,0))</f>
        <v/>
      </c>
      <c r="E1160" s="213" t="str">
        <f ca="1">IF(ISERROR($Q1160),"",OFFSET(K!$C$1,$Q1160-1,0))</f>
        <v/>
      </c>
      <c r="F1160" s="213" t="str">
        <f t="shared" ca="1" si="18"/>
        <v/>
      </c>
      <c r="G1160" s="198"/>
      <c r="H1160" s="207"/>
      <c r="I1160" s="207"/>
      <c r="J1160" s="207"/>
      <c r="K1160" s="207"/>
      <c r="L1160" s="207"/>
      <c r="M1160" s="207"/>
      <c r="N1160" s="207"/>
      <c r="O1160" s="199"/>
      <c r="P1160" s="208"/>
      <c r="Q1160" s="209" t="e">
        <f>IF(OR(C1160="",C1160=R$4,C1160=S$4),NA(),MATCH($B1160&amp;$C1160,K!$E:$E,0))</f>
        <v>#N/A</v>
      </c>
    </row>
    <row r="1161" spans="1:17" ht="20.25">
      <c r="A1161" s="193"/>
      <c r="B1161" s="213"/>
      <c r="C1161" s="213"/>
      <c r="D1161" s="213" t="str">
        <f ca="1">IF(ISERROR($Q1161),"",OFFSET(K!$D$1,$Q1161-1,0))</f>
        <v/>
      </c>
      <c r="E1161" s="213" t="str">
        <f ca="1">IF(ISERROR($Q1161),"",OFFSET(K!$C$1,$Q1161-1,0))</f>
        <v/>
      </c>
      <c r="F1161" s="213" t="str">
        <f t="shared" ca="1" si="18"/>
        <v/>
      </c>
      <c r="G1161" s="198"/>
      <c r="H1161" s="207"/>
      <c r="I1161" s="207"/>
      <c r="J1161" s="207"/>
      <c r="K1161" s="207"/>
      <c r="L1161" s="207"/>
      <c r="M1161" s="207"/>
      <c r="N1161" s="207"/>
      <c r="O1161" s="199"/>
      <c r="P1161" s="208"/>
      <c r="Q1161" s="209" t="e">
        <f>IF(OR(C1161="",C1161=R$4,C1161=S$4),NA(),MATCH($B1161&amp;$C1161,K!$E:$E,0))</f>
        <v>#N/A</v>
      </c>
    </row>
    <row r="1162" spans="1:17" ht="20.25">
      <c r="A1162" s="193"/>
      <c r="B1162" s="213"/>
      <c r="C1162" s="213"/>
      <c r="D1162" s="213" t="str">
        <f ca="1">IF(ISERROR($Q1162),"",OFFSET(K!$D$1,$Q1162-1,0))</f>
        <v/>
      </c>
      <c r="E1162" s="213" t="str">
        <f ca="1">IF(ISERROR($Q1162),"",OFFSET(K!$C$1,$Q1162-1,0))</f>
        <v/>
      </c>
      <c r="F1162" s="213" t="str">
        <f t="shared" ca="1" si="18"/>
        <v/>
      </c>
      <c r="G1162" s="198"/>
      <c r="H1162" s="207"/>
      <c r="I1162" s="207"/>
      <c r="J1162" s="207"/>
      <c r="K1162" s="207"/>
      <c r="L1162" s="207"/>
      <c r="M1162" s="207"/>
      <c r="N1162" s="207"/>
      <c r="O1162" s="199"/>
      <c r="P1162" s="208"/>
      <c r="Q1162" s="209" t="e">
        <f>IF(OR(C1162="",C1162=R$4,C1162=S$4),NA(),MATCH($B1162&amp;$C1162,K!$E:$E,0))</f>
        <v>#N/A</v>
      </c>
    </row>
    <row r="1163" spans="1:17" ht="20.25">
      <c r="A1163" s="193"/>
      <c r="B1163" s="213"/>
      <c r="C1163" s="213"/>
      <c r="D1163" s="213" t="str">
        <f ca="1">IF(ISERROR($Q1163),"",OFFSET(K!$D$1,$Q1163-1,0))</f>
        <v/>
      </c>
      <c r="E1163" s="213" t="str">
        <f ca="1">IF(ISERROR($Q1163),"",OFFSET(K!$C$1,$Q1163-1,0))</f>
        <v/>
      </c>
      <c r="F1163" s="213" t="str">
        <f t="shared" ca="1" si="18"/>
        <v/>
      </c>
      <c r="G1163" s="198"/>
      <c r="H1163" s="207"/>
      <c r="I1163" s="207"/>
      <c r="J1163" s="207"/>
      <c r="K1163" s="207"/>
      <c r="L1163" s="207"/>
      <c r="M1163" s="207"/>
      <c r="N1163" s="207"/>
      <c r="O1163" s="199"/>
      <c r="P1163" s="208"/>
      <c r="Q1163" s="209" t="e">
        <f>IF(OR(C1163="",C1163=R$4,C1163=S$4),NA(),MATCH($B1163&amp;$C1163,K!$E:$E,0))</f>
        <v>#N/A</v>
      </c>
    </row>
    <row r="1164" spans="1:17" ht="20.25">
      <c r="A1164" s="193"/>
      <c r="B1164" s="213"/>
      <c r="C1164" s="213"/>
      <c r="D1164" s="213" t="str">
        <f ca="1">IF(ISERROR($Q1164),"",OFFSET(K!$D$1,$Q1164-1,0))</f>
        <v/>
      </c>
      <c r="E1164" s="213" t="str">
        <f ca="1">IF(ISERROR($Q1164),"",OFFSET(K!$C$1,$Q1164-1,0))</f>
        <v/>
      </c>
      <c r="F1164" s="213" t="str">
        <f t="shared" ca="1" si="18"/>
        <v/>
      </c>
      <c r="G1164" s="198"/>
      <c r="H1164" s="207"/>
      <c r="I1164" s="207"/>
      <c r="J1164" s="207"/>
      <c r="K1164" s="207"/>
      <c r="L1164" s="207"/>
      <c r="M1164" s="207"/>
      <c r="N1164" s="207"/>
      <c r="O1164" s="199"/>
      <c r="P1164" s="208"/>
      <c r="Q1164" s="209" t="e">
        <f>IF(OR(C1164="",C1164=R$4,C1164=S$4),NA(),MATCH($B1164&amp;$C1164,K!$E:$E,0))</f>
        <v>#N/A</v>
      </c>
    </row>
    <row r="1165" spans="1:17" ht="20.25">
      <c r="A1165" s="193"/>
      <c r="B1165" s="213"/>
      <c r="C1165" s="213"/>
      <c r="D1165" s="213" t="str">
        <f ca="1">IF(ISERROR($Q1165),"",OFFSET(K!$D$1,$Q1165-1,0))</f>
        <v/>
      </c>
      <c r="E1165" s="213" t="str">
        <f ca="1">IF(ISERROR($Q1165),"",OFFSET(K!$C$1,$Q1165-1,0))</f>
        <v/>
      </c>
      <c r="F1165" s="213" t="str">
        <f t="shared" ca="1" si="18"/>
        <v/>
      </c>
      <c r="G1165" s="198"/>
      <c r="H1165" s="207"/>
      <c r="I1165" s="207"/>
      <c r="J1165" s="207"/>
      <c r="K1165" s="207"/>
      <c r="L1165" s="207"/>
      <c r="M1165" s="207"/>
      <c r="N1165" s="207"/>
      <c r="O1165" s="199"/>
      <c r="P1165" s="208"/>
      <c r="Q1165" s="209" t="e">
        <f>IF(OR(C1165="",C1165=R$4,C1165=S$4),NA(),MATCH($B1165&amp;$C1165,K!$E:$E,0))</f>
        <v>#N/A</v>
      </c>
    </row>
    <row r="1166" spans="1:17" ht="20.25">
      <c r="A1166" s="193"/>
      <c r="B1166" s="213"/>
      <c r="C1166" s="213"/>
      <c r="D1166" s="213" t="str">
        <f ca="1">IF(ISERROR($Q1166),"",OFFSET(K!$D$1,$Q1166-1,0))</f>
        <v/>
      </c>
      <c r="E1166" s="213" t="str">
        <f ca="1">IF(ISERROR($Q1166),"",OFFSET(K!$C$1,$Q1166-1,0))</f>
        <v/>
      </c>
      <c r="F1166" s="213" t="str">
        <f t="shared" ca="1" si="18"/>
        <v/>
      </c>
      <c r="G1166" s="198"/>
      <c r="H1166" s="207"/>
      <c r="I1166" s="207"/>
      <c r="J1166" s="207"/>
      <c r="K1166" s="207"/>
      <c r="L1166" s="207"/>
      <c r="M1166" s="207"/>
      <c r="N1166" s="207"/>
      <c r="O1166" s="199"/>
      <c r="P1166" s="208"/>
      <c r="Q1166" s="209" t="e">
        <f>IF(OR(C1166="",C1166=R$4,C1166=S$4),NA(),MATCH($B1166&amp;$C1166,K!$E:$E,0))</f>
        <v>#N/A</v>
      </c>
    </row>
    <row r="1167" spans="1:17" ht="20.25">
      <c r="A1167" s="193"/>
      <c r="B1167" s="213"/>
      <c r="C1167" s="213"/>
      <c r="D1167" s="213" t="str">
        <f ca="1">IF(ISERROR($Q1167),"",OFFSET(K!$D$1,$Q1167-1,0))</f>
        <v/>
      </c>
      <c r="E1167" s="213" t="str">
        <f ca="1">IF(ISERROR($Q1167),"",OFFSET(K!$C$1,$Q1167-1,0))</f>
        <v/>
      </c>
      <c r="F1167" s="213" t="str">
        <f t="shared" ca="1" si="18"/>
        <v/>
      </c>
      <c r="G1167" s="198"/>
      <c r="H1167" s="207"/>
      <c r="I1167" s="207"/>
      <c r="J1167" s="207"/>
      <c r="K1167" s="207"/>
      <c r="L1167" s="207"/>
      <c r="M1167" s="207"/>
      <c r="N1167" s="207"/>
      <c r="O1167" s="199"/>
      <c r="P1167" s="208"/>
      <c r="Q1167" s="209" t="e">
        <f>IF(OR(C1167="",C1167=R$4,C1167=S$4),NA(),MATCH($B1167&amp;$C1167,K!$E:$E,0))</f>
        <v>#N/A</v>
      </c>
    </row>
    <row r="1168" spans="1:17" ht="20.25">
      <c r="A1168" s="193"/>
      <c r="B1168" s="213"/>
      <c r="C1168" s="213"/>
      <c r="D1168" s="213" t="str">
        <f ca="1">IF(ISERROR($Q1168),"",OFFSET(K!$D$1,$Q1168-1,0))</f>
        <v/>
      </c>
      <c r="E1168" s="213" t="str">
        <f ca="1">IF(ISERROR($Q1168),"",OFFSET(K!$C$1,$Q1168-1,0))</f>
        <v/>
      </c>
      <c r="F1168" s="213" t="str">
        <f t="shared" ca="1" si="18"/>
        <v/>
      </c>
      <c r="G1168" s="198"/>
      <c r="H1168" s="207"/>
      <c r="I1168" s="207"/>
      <c r="J1168" s="207"/>
      <c r="K1168" s="207"/>
      <c r="L1168" s="207"/>
      <c r="M1168" s="207"/>
      <c r="N1168" s="207"/>
      <c r="O1168" s="199"/>
      <c r="P1168" s="208"/>
      <c r="Q1168" s="209" t="e">
        <f>IF(OR(C1168="",C1168=R$4,C1168=S$4),NA(),MATCH($B1168&amp;$C1168,K!$E:$E,0))</f>
        <v>#N/A</v>
      </c>
    </row>
    <row r="1169" spans="1:17" ht="20.25">
      <c r="A1169" s="193"/>
      <c r="B1169" s="213"/>
      <c r="C1169" s="213"/>
      <c r="D1169" s="213" t="str">
        <f ca="1">IF(ISERROR($Q1169),"",OFFSET(K!$D$1,$Q1169-1,0))</f>
        <v/>
      </c>
      <c r="E1169" s="213" t="str">
        <f ca="1">IF(ISERROR($Q1169),"",OFFSET(K!$C$1,$Q1169-1,0))</f>
        <v/>
      </c>
      <c r="F1169" s="213" t="str">
        <f t="shared" ca="1" si="18"/>
        <v/>
      </c>
      <c r="G1169" s="198"/>
      <c r="H1169" s="207"/>
      <c r="I1169" s="207"/>
      <c r="J1169" s="207"/>
      <c r="K1169" s="207"/>
      <c r="L1169" s="207"/>
      <c r="M1169" s="207"/>
      <c r="N1169" s="207"/>
      <c r="O1169" s="199"/>
      <c r="P1169" s="208"/>
      <c r="Q1169" s="209" t="e">
        <f>IF(OR(C1169="",C1169=R$4,C1169=S$4),NA(),MATCH($B1169&amp;$C1169,K!$E:$E,0))</f>
        <v>#N/A</v>
      </c>
    </row>
    <row r="1170" spans="1:17" ht="20.25">
      <c r="A1170" s="193"/>
      <c r="B1170" s="213"/>
      <c r="C1170" s="213"/>
      <c r="D1170" s="213" t="str">
        <f ca="1">IF(ISERROR($Q1170),"",OFFSET(K!$D$1,$Q1170-1,0))</f>
        <v/>
      </c>
      <c r="E1170" s="213" t="str">
        <f ca="1">IF(ISERROR($Q1170),"",OFFSET(K!$C$1,$Q1170-1,0))</f>
        <v/>
      </c>
      <c r="F1170" s="213" t="str">
        <f t="shared" ca="1" si="18"/>
        <v/>
      </c>
      <c r="G1170" s="198"/>
      <c r="H1170" s="207"/>
      <c r="I1170" s="207"/>
      <c r="J1170" s="207"/>
      <c r="K1170" s="207"/>
      <c r="L1170" s="207"/>
      <c r="M1170" s="207"/>
      <c r="N1170" s="207"/>
      <c r="O1170" s="199"/>
      <c r="P1170" s="208"/>
      <c r="Q1170" s="209" t="e">
        <f>IF(OR(C1170="",C1170=R$4,C1170=S$4),NA(),MATCH($B1170&amp;$C1170,K!$E:$E,0))</f>
        <v>#N/A</v>
      </c>
    </row>
    <row r="1171" spans="1:17" ht="20.25">
      <c r="A1171" s="193"/>
      <c r="B1171" s="213"/>
      <c r="C1171" s="213"/>
      <c r="D1171" s="213" t="str">
        <f ca="1">IF(ISERROR($Q1171),"",OFFSET(K!$D$1,$Q1171-1,0))</f>
        <v/>
      </c>
      <c r="E1171" s="213" t="str">
        <f ca="1">IF(ISERROR($Q1171),"",OFFSET(K!$C$1,$Q1171-1,0))</f>
        <v/>
      </c>
      <c r="F1171" s="213" t="str">
        <f t="shared" ca="1" si="18"/>
        <v/>
      </c>
      <c r="G1171" s="198"/>
      <c r="H1171" s="207"/>
      <c r="I1171" s="207"/>
      <c r="J1171" s="207"/>
      <c r="K1171" s="207"/>
      <c r="L1171" s="207"/>
      <c r="M1171" s="207"/>
      <c r="N1171" s="207"/>
      <c r="O1171" s="199"/>
      <c r="P1171" s="208"/>
      <c r="Q1171" s="209" t="e">
        <f>IF(OR(C1171="",C1171=R$4,C1171=S$4),NA(),MATCH($B1171&amp;$C1171,K!$E:$E,0))</f>
        <v>#N/A</v>
      </c>
    </row>
    <row r="1172" spans="1:17" ht="20.25">
      <c r="A1172" s="193"/>
      <c r="B1172" s="213"/>
      <c r="C1172" s="213"/>
      <c r="D1172" s="213" t="str">
        <f ca="1">IF(ISERROR($Q1172),"",OFFSET(K!$D$1,$Q1172-1,0))</f>
        <v/>
      </c>
      <c r="E1172" s="213" t="str">
        <f ca="1">IF(ISERROR($Q1172),"",OFFSET(K!$C$1,$Q1172-1,0))</f>
        <v/>
      </c>
      <c r="F1172" s="213" t="str">
        <f t="shared" ca="1" si="18"/>
        <v/>
      </c>
      <c r="G1172" s="198"/>
      <c r="H1172" s="207"/>
      <c r="I1172" s="207"/>
      <c r="J1172" s="207"/>
      <c r="K1172" s="207"/>
      <c r="L1172" s="207"/>
      <c r="M1172" s="207"/>
      <c r="N1172" s="207"/>
      <c r="O1172" s="199"/>
      <c r="P1172" s="208"/>
      <c r="Q1172" s="209" t="e">
        <f>IF(OR(C1172="",C1172=R$4,C1172=S$4),NA(),MATCH($B1172&amp;$C1172,K!$E:$E,0))</f>
        <v>#N/A</v>
      </c>
    </row>
    <row r="1173" spans="1:17" ht="20.25">
      <c r="A1173" s="193"/>
      <c r="B1173" s="213"/>
      <c r="C1173" s="213"/>
      <c r="D1173" s="213" t="str">
        <f ca="1">IF(ISERROR($Q1173),"",OFFSET(K!$D$1,$Q1173-1,0))</f>
        <v/>
      </c>
      <c r="E1173" s="213" t="str">
        <f ca="1">IF(ISERROR($Q1173),"",OFFSET(K!$C$1,$Q1173-1,0))</f>
        <v/>
      </c>
      <c r="F1173" s="213" t="str">
        <f t="shared" ca="1" si="18"/>
        <v/>
      </c>
      <c r="G1173" s="198"/>
      <c r="H1173" s="207"/>
      <c r="I1173" s="207"/>
      <c r="J1173" s="207"/>
      <c r="K1173" s="207"/>
      <c r="L1173" s="207"/>
      <c r="M1173" s="207"/>
      <c r="N1173" s="207"/>
      <c r="O1173" s="199"/>
      <c r="P1173" s="208"/>
      <c r="Q1173" s="209" t="e">
        <f>IF(OR(C1173="",C1173=R$4,C1173=S$4),NA(),MATCH($B1173&amp;$C1173,K!$E:$E,0))</f>
        <v>#N/A</v>
      </c>
    </row>
    <row r="1174" spans="1:17" ht="20.25">
      <c r="A1174" s="193"/>
      <c r="B1174" s="213"/>
      <c r="C1174" s="213"/>
      <c r="D1174" s="213" t="str">
        <f ca="1">IF(ISERROR($Q1174),"",OFFSET(K!$D$1,$Q1174-1,0))</f>
        <v/>
      </c>
      <c r="E1174" s="213" t="str">
        <f ca="1">IF(ISERROR($Q1174),"",OFFSET(K!$C$1,$Q1174-1,0))</f>
        <v/>
      </c>
      <c r="F1174" s="213" t="str">
        <f t="shared" ca="1" si="18"/>
        <v/>
      </c>
      <c r="G1174" s="198"/>
      <c r="H1174" s="207"/>
      <c r="I1174" s="207"/>
      <c r="J1174" s="207"/>
      <c r="K1174" s="207"/>
      <c r="L1174" s="207"/>
      <c r="M1174" s="207"/>
      <c r="N1174" s="207"/>
      <c r="O1174" s="199"/>
      <c r="P1174" s="208"/>
      <c r="Q1174" s="209" t="e">
        <f>IF(OR(C1174="",C1174=R$4,C1174=S$4),NA(),MATCH($B1174&amp;$C1174,K!$E:$E,0))</f>
        <v>#N/A</v>
      </c>
    </row>
    <row r="1175" spans="1:17" ht="20.25">
      <c r="A1175" s="193"/>
      <c r="B1175" s="213"/>
      <c r="C1175" s="213"/>
      <c r="D1175" s="213" t="str">
        <f ca="1">IF(ISERROR($Q1175),"",OFFSET(K!$D$1,$Q1175-1,0))</f>
        <v/>
      </c>
      <c r="E1175" s="213" t="str">
        <f ca="1">IF(ISERROR($Q1175),"",OFFSET(K!$C$1,$Q1175-1,0))</f>
        <v/>
      </c>
      <c r="F1175" s="213" t="str">
        <f t="shared" ca="1" si="18"/>
        <v/>
      </c>
      <c r="G1175" s="198"/>
      <c r="H1175" s="207"/>
      <c r="I1175" s="207"/>
      <c r="J1175" s="207"/>
      <c r="K1175" s="207"/>
      <c r="L1175" s="207"/>
      <c r="M1175" s="207"/>
      <c r="N1175" s="207"/>
      <c r="O1175" s="199"/>
      <c r="P1175" s="208"/>
      <c r="Q1175" s="209" t="e">
        <f>IF(OR(C1175="",C1175=R$4,C1175=S$4),NA(),MATCH($B1175&amp;$C1175,K!$E:$E,0))</f>
        <v>#N/A</v>
      </c>
    </row>
    <row r="1176" spans="1:17" ht="20.25">
      <c r="A1176" s="193"/>
      <c r="B1176" s="213"/>
      <c r="C1176" s="213"/>
      <c r="D1176" s="213" t="str">
        <f ca="1">IF(ISERROR($Q1176),"",OFFSET(K!$D$1,$Q1176-1,0))</f>
        <v/>
      </c>
      <c r="E1176" s="213" t="str">
        <f ca="1">IF(ISERROR($Q1176),"",OFFSET(K!$C$1,$Q1176-1,0))</f>
        <v/>
      </c>
      <c r="F1176" s="213" t="str">
        <f t="shared" ca="1" si="18"/>
        <v/>
      </c>
      <c r="G1176" s="198"/>
      <c r="H1176" s="207"/>
      <c r="I1176" s="207"/>
      <c r="J1176" s="207"/>
      <c r="K1176" s="207"/>
      <c r="L1176" s="207"/>
      <c r="M1176" s="207"/>
      <c r="N1176" s="207"/>
      <c r="O1176" s="199"/>
      <c r="P1176" s="208"/>
      <c r="Q1176" s="209" t="e">
        <f>IF(OR(C1176="",C1176=R$4,C1176=S$4),NA(),MATCH($B1176&amp;$C1176,K!$E:$E,0))</f>
        <v>#N/A</v>
      </c>
    </row>
    <row r="1177" spans="1:17" ht="20.25">
      <c r="A1177" s="193"/>
      <c r="B1177" s="213"/>
      <c r="C1177" s="213"/>
      <c r="D1177" s="213" t="str">
        <f ca="1">IF(ISERROR($Q1177),"",OFFSET(K!$D$1,$Q1177-1,0))</f>
        <v/>
      </c>
      <c r="E1177" s="213" t="str">
        <f ca="1">IF(ISERROR($Q1177),"",OFFSET(K!$C$1,$Q1177-1,0))</f>
        <v/>
      </c>
      <c r="F1177" s="213" t="str">
        <f t="shared" ca="1" si="18"/>
        <v/>
      </c>
      <c r="G1177" s="198"/>
      <c r="H1177" s="207"/>
      <c r="I1177" s="207"/>
      <c r="J1177" s="207"/>
      <c r="K1177" s="207"/>
      <c r="L1177" s="207"/>
      <c r="M1177" s="207"/>
      <c r="N1177" s="207"/>
      <c r="O1177" s="199"/>
      <c r="P1177" s="208"/>
      <c r="Q1177" s="209" t="e">
        <f>IF(OR(C1177="",C1177=R$4,C1177=S$4),NA(),MATCH($B1177&amp;$C1177,K!$E:$E,0))</f>
        <v>#N/A</v>
      </c>
    </row>
    <row r="1178" spans="1:17" ht="20.25">
      <c r="A1178" s="193"/>
      <c r="B1178" s="213"/>
      <c r="C1178" s="213"/>
      <c r="D1178" s="213" t="str">
        <f ca="1">IF(ISERROR($Q1178),"",OFFSET(K!$D$1,$Q1178-1,0))</f>
        <v/>
      </c>
      <c r="E1178" s="213" t="str">
        <f ca="1">IF(ISERROR($Q1178),"",OFFSET(K!$C$1,$Q1178-1,0))</f>
        <v/>
      </c>
      <c r="F1178" s="213" t="str">
        <f t="shared" ca="1" si="18"/>
        <v/>
      </c>
      <c r="G1178" s="198"/>
      <c r="H1178" s="207"/>
      <c r="I1178" s="207"/>
      <c r="J1178" s="207"/>
      <c r="K1178" s="207"/>
      <c r="L1178" s="207"/>
      <c r="M1178" s="207"/>
      <c r="N1178" s="207"/>
      <c r="O1178" s="199"/>
      <c r="P1178" s="208"/>
      <c r="Q1178" s="209" t="e">
        <f>IF(OR(C1178="",C1178=R$4,C1178=S$4),NA(),MATCH($B1178&amp;$C1178,K!$E:$E,0))</f>
        <v>#N/A</v>
      </c>
    </row>
    <row r="1179" spans="1:17" ht="20.25">
      <c r="A1179" s="193"/>
      <c r="B1179" s="213"/>
      <c r="C1179" s="213"/>
      <c r="D1179" s="213" t="str">
        <f ca="1">IF(ISERROR($Q1179),"",OFFSET(K!$D$1,$Q1179-1,0))</f>
        <v/>
      </c>
      <c r="E1179" s="213" t="str">
        <f ca="1">IF(ISERROR($Q1179),"",OFFSET(K!$C$1,$Q1179-1,0))</f>
        <v/>
      </c>
      <c r="F1179" s="213" t="str">
        <f t="shared" ca="1" si="18"/>
        <v/>
      </c>
      <c r="G1179" s="198"/>
      <c r="H1179" s="207"/>
      <c r="I1179" s="207"/>
      <c r="J1179" s="207"/>
      <c r="K1179" s="207"/>
      <c r="L1179" s="207"/>
      <c r="M1179" s="207"/>
      <c r="N1179" s="207"/>
      <c r="O1179" s="199"/>
      <c r="P1179" s="208"/>
      <c r="Q1179" s="209" t="e">
        <f>IF(OR(C1179="",C1179=R$4,C1179=S$4),NA(),MATCH($B1179&amp;$C1179,K!$E:$E,0))</f>
        <v>#N/A</v>
      </c>
    </row>
    <row r="1180" spans="1:17" ht="20.25">
      <c r="A1180" s="193"/>
      <c r="B1180" s="213"/>
      <c r="C1180" s="213"/>
      <c r="D1180" s="213" t="str">
        <f ca="1">IF(ISERROR($Q1180),"",OFFSET(K!$D$1,$Q1180-1,0))</f>
        <v/>
      </c>
      <c r="E1180" s="213" t="str">
        <f ca="1">IF(ISERROR($Q1180),"",OFFSET(K!$C$1,$Q1180-1,0))</f>
        <v/>
      </c>
      <c r="F1180" s="213" t="str">
        <f t="shared" ca="1" si="18"/>
        <v/>
      </c>
      <c r="G1180" s="198"/>
      <c r="H1180" s="207"/>
      <c r="I1180" s="207"/>
      <c r="J1180" s="207"/>
      <c r="K1180" s="207"/>
      <c r="L1180" s="207"/>
      <c r="M1180" s="207"/>
      <c r="N1180" s="207"/>
      <c r="O1180" s="199"/>
      <c r="P1180" s="208"/>
      <c r="Q1180" s="209" t="e">
        <f>IF(OR(C1180="",C1180=R$4,C1180=S$4),NA(),MATCH($B1180&amp;$C1180,K!$E:$E,0))</f>
        <v>#N/A</v>
      </c>
    </row>
    <row r="1181" spans="1:17" ht="20.25">
      <c r="A1181" s="193"/>
      <c r="B1181" s="213"/>
      <c r="C1181" s="213"/>
      <c r="D1181" s="213" t="str">
        <f ca="1">IF(ISERROR($Q1181),"",OFFSET(K!$D$1,$Q1181-1,0))</f>
        <v/>
      </c>
      <c r="E1181" s="213" t="str">
        <f ca="1">IF(ISERROR($Q1181),"",OFFSET(K!$C$1,$Q1181-1,0))</f>
        <v/>
      </c>
      <c r="F1181" s="213" t="str">
        <f t="shared" ca="1" si="18"/>
        <v/>
      </c>
      <c r="G1181" s="198"/>
      <c r="H1181" s="207"/>
      <c r="I1181" s="207"/>
      <c r="J1181" s="207"/>
      <c r="K1181" s="207"/>
      <c r="L1181" s="207"/>
      <c r="M1181" s="207"/>
      <c r="N1181" s="207"/>
      <c r="O1181" s="199"/>
      <c r="P1181" s="208"/>
      <c r="Q1181" s="209" t="e">
        <f>IF(OR(C1181="",C1181=R$4,C1181=S$4),NA(),MATCH($B1181&amp;$C1181,K!$E:$E,0))</f>
        <v>#N/A</v>
      </c>
    </row>
    <row r="1182" spans="1:17" ht="20.25">
      <c r="A1182" s="193"/>
      <c r="B1182" s="213"/>
      <c r="C1182" s="213"/>
      <c r="D1182" s="213" t="str">
        <f ca="1">IF(ISERROR($Q1182),"",OFFSET(K!$D$1,$Q1182-1,0))</f>
        <v/>
      </c>
      <c r="E1182" s="213" t="str">
        <f ca="1">IF(ISERROR($Q1182),"",OFFSET(K!$C$1,$Q1182-1,0))</f>
        <v/>
      </c>
      <c r="F1182" s="213" t="str">
        <f t="shared" ca="1" si="18"/>
        <v/>
      </c>
      <c r="G1182" s="198"/>
      <c r="H1182" s="207"/>
      <c r="I1182" s="207"/>
      <c r="J1182" s="207"/>
      <c r="K1182" s="207"/>
      <c r="L1182" s="207"/>
      <c r="M1182" s="207"/>
      <c r="N1182" s="207"/>
      <c r="O1182" s="199"/>
      <c r="P1182" s="208"/>
      <c r="Q1182" s="209" t="e">
        <f>IF(OR(C1182="",C1182=R$4,C1182=S$4),NA(),MATCH($B1182&amp;$C1182,K!$E:$E,0))</f>
        <v>#N/A</v>
      </c>
    </row>
    <row r="1183" spans="1:17" ht="20.25">
      <c r="A1183" s="193"/>
      <c r="B1183" s="213"/>
      <c r="C1183" s="213"/>
      <c r="D1183" s="213" t="str">
        <f ca="1">IF(ISERROR($Q1183),"",OFFSET(K!$D$1,$Q1183-1,0))</f>
        <v/>
      </c>
      <c r="E1183" s="213" t="str">
        <f ca="1">IF(ISERROR($Q1183),"",OFFSET(K!$C$1,$Q1183-1,0))</f>
        <v/>
      </c>
      <c r="F1183" s="213" t="str">
        <f t="shared" ca="1" si="18"/>
        <v/>
      </c>
      <c r="G1183" s="198"/>
      <c r="H1183" s="207"/>
      <c r="I1183" s="207"/>
      <c r="J1183" s="207"/>
      <c r="K1183" s="207"/>
      <c r="L1183" s="207"/>
      <c r="M1183" s="207"/>
      <c r="N1183" s="207"/>
      <c r="O1183" s="199"/>
      <c r="P1183" s="208"/>
      <c r="Q1183" s="209" t="e">
        <f>IF(OR(C1183="",C1183=R$4,C1183=S$4),NA(),MATCH($B1183&amp;$C1183,K!$E:$E,0))</f>
        <v>#N/A</v>
      </c>
    </row>
    <row r="1184" spans="1:17" ht="20.25">
      <c r="A1184" s="193"/>
      <c r="B1184" s="213"/>
      <c r="C1184" s="213"/>
      <c r="D1184" s="213" t="str">
        <f ca="1">IF(ISERROR($Q1184),"",OFFSET(K!$D$1,$Q1184-1,0))</f>
        <v/>
      </c>
      <c r="E1184" s="213" t="str">
        <f ca="1">IF(ISERROR($Q1184),"",OFFSET(K!$C$1,$Q1184-1,0))</f>
        <v/>
      </c>
      <c r="F1184" s="213" t="str">
        <f t="shared" ca="1" si="18"/>
        <v/>
      </c>
      <c r="G1184" s="198"/>
      <c r="H1184" s="207"/>
      <c r="I1184" s="207"/>
      <c r="J1184" s="207"/>
      <c r="K1184" s="207"/>
      <c r="L1184" s="207"/>
      <c r="M1184" s="207"/>
      <c r="N1184" s="207"/>
      <c r="O1184" s="199"/>
      <c r="P1184" s="208"/>
      <c r="Q1184" s="209" t="e">
        <f>IF(OR(C1184="",C1184=R$4,C1184=S$4),NA(),MATCH($B1184&amp;$C1184,K!$E:$E,0))</f>
        <v>#N/A</v>
      </c>
    </row>
    <row r="1185" spans="1:17" ht="20.25">
      <c r="A1185" s="193"/>
      <c r="B1185" s="213"/>
      <c r="C1185" s="213"/>
      <c r="D1185" s="213" t="str">
        <f ca="1">IF(ISERROR($Q1185),"",OFFSET(K!$D$1,$Q1185-1,0))</f>
        <v/>
      </c>
      <c r="E1185" s="213" t="str">
        <f ca="1">IF(ISERROR($Q1185),"",OFFSET(K!$C$1,$Q1185-1,0))</f>
        <v/>
      </c>
      <c r="F1185" s="213" t="str">
        <f t="shared" ca="1" si="18"/>
        <v/>
      </c>
      <c r="G1185" s="198"/>
      <c r="H1185" s="207"/>
      <c r="I1185" s="207"/>
      <c r="J1185" s="207"/>
      <c r="K1185" s="207"/>
      <c r="L1185" s="207"/>
      <c r="M1185" s="207"/>
      <c r="N1185" s="207"/>
      <c r="O1185" s="199"/>
      <c r="P1185" s="208"/>
      <c r="Q1185" s="209" t="e">
        <f>IF(OR(C1185="",C1185=R$4,C1185=S$4),NA(),MATCH($B1185&amp;$C1185,K!$E:$E,0))</f>
        <v>#N/A</v>
      </c>
    </row>
    <row r="1186" spans="1:17" ht="20.25">
      <c r="A1186" s="193"/>
      <c r="B1186" s="213"/>
      <c r="C1186" s="213"/>
      <c r="D1186" s="213" t="str">
        <f ca="1">IF(ISERROR($Q1186),"",OFFSET(K!$D$1,$Q1186-1,0))</f>
        <v/>
      </c>
      <c r="E1186" s="213" t="str">
        <f ca="1">IF(ISERROR($Q1186),"",OFFSET(K!$C$1,$Q1186-1,0))</f>
        <v/>
      </c>
      <c r="F1186" s="213" t="str">
        <f t="shared" ca="1" si="18"/>
        <v/>
      </c>
      <c r="G1186" s="198"/>
      <c r="H1186" s="207"/>
      <c r="I1186" s="207"/>
      <c r="J1186" s="207"/>
      <c r="K1186" s="207"/>
      <c r="L1186" s="207"/>
      <c r="M1186" s="207"/>
      <c r="N1186" s="207"/>
      <c r="O1186" s="199"/>
      <c r="P1186" s="208"/>
      <c r="Q1186" s="209" t="e">
        <f>IF(OR(C1186="",C1186=R$4,C1186=S$4),NA(),MATCH($B1186&amp;$C1186,K!$E:$E,0))</f>
        <v>#N/A</v>
      </c>
    </row>
    <row r="1187" spans="1:17" ht="20.25">
      <c r="A1187" s="193"/>
      <c r="B1187" s="213"/>
      <c r="C1187" s="213"/>
      <c r="D1187" s="213" t="str">
        <f ca="1">IF(ISERROR($Q1187),"",OFFSET(K!$D$1,$Q1187-1,0))</f>
        <v/>
      </c>
      <c r="E1187" s="213" t="str">
        <f ca="1">IF(ISERROR($Q1187),"",OFFSET(K!$C$1,$Q1187-1,0))</f>
        <v/>
      </c>
      <c r="F1187" s="213" t="str">
        <f t="shared" ca="1" si="18"/>
        <v/>
      </c>
      <c r="G1187" s="198"/>
      <c r="H1187" s="207"/>
      <c r="I1187" s="207"/>
      <c r="J1187" s="207"/>
      <c r="K1187" s="207"/>
      <c r="L1187" s="207"/>
      <c r="M1187" s="207"/>
      <c r="N1187" s="207"/>
      <c r="O1187" s="199"/>
      <c r="P1187" s="208"/>
      <c r="Q1187" s="209" t="e">
        <f>IF(OR(C1187="",C1187=R$4,C1187=S$4),NA(),MATCH($B1187&amp;$C1187,K!$E:$E,0))</f>
        <v>#N/A</v>
      </c>
    </row>
    <row r="1188" spans="1:17" ht="20.25">
      <c r="A1188" s="193"/>
      <c r="B1188" s="213"/>
      <c r="C1188" s="213"/>
      <c r="D1188" s="213" t="str">
        <f ca="1">IF(ISERROR($Q1188),"",OFFSET(K!$D$1,$Q1188-1,0))</f>
        <v/>
      </c>
      <c r="E1188" s="213" t="str">
        <f ca="1">IF(ISERROR($Q1188),"",OFFSET(K!$C$1,$Q1188-1,0))</f>
        <v/>
      </c>
      <c r="F1188" s="213" t="str">
        <f t="shared" ca="1" si="18"/>
        <v/>
      </c>
      <c r="G1188" s="198"/>
      <c r="H1188" s="207"/>
      <c r="I1188" s="207"/>
      <c r="J1188" s="207"/>
      <c r="K1188" s="207"/>
      <c r="L1188" s="207"/>
      <c r="M1188" s="207"/>
      <c r="N1188" s="207"/>
      <c r="O1188" s="199"/>
      <c r="P1188" s="208"/>
      <c r="Q1188" s="209" t="e">
        <f>IF(OR(C1188="",C1188=R$4,C1188=S$4),NA(),MATCH($B1188&amp;$C1188,K!$E:$E,0))</f>
        <v>#N/A</v>
      </c>
    </row>
    <row r="1189" spans="1:17" ht="20.25">
      <c r="A1189" s="193"/>
      <c r="B1189" s="213"/>
      <c r="C1189" s="213"/>
      <c r="D1189" s="213" t="str">
        <f ca="1">IF(ISERROR($Q1189),"",OFFSET(K!$D$1,$Q1189-1,0))</f>
        <v/>
      </c>
      <c r="E1189" s="213" t="str">
        <f ca="1">IF(ISERROR($Q1189),"",OFFSET(K!$C$1,$Q1189-1,0))</f>
        <v/>
      </c>
      <c r="F1189" s="213" t="str">
        <f t="shared" ca="1" si="18"/>
        <v/>
      </c>
      <c r="G1189" s="198"/>
      <c r="H1189" s="207"/>
      <c r="I1189" s="207"/>
      <c r="J1189" s="207"/>
      <c r="K1189" s="207"/>
      <c r="L1189" s="207"/>
      <c r="M1189" s="207"/>
      <c r="N1189" s="207"/>
      <c r="O1189" s="199"/>
      <c r="P1189" s="208"/>
      <c r="Q1189" s="209" t="e">
        <f>IF(OR(C1189="",C1189=R$4,C1189=S$4),NA(),MATCH($B1189&amp;$C1189,K!$E:$E,0))</f>
        <v>#N/A</v>
      </c>
    </row>
    <row r="1190" spans="1:17" ht="20.25">
      <c r="A1190" s="193"/>
      <c r="B1190" s="213"/>
      <c r="C1190" s="213"/>
      <c r="D1190" s="213" t="str">
        <f ca="1">IF(ISERROR($Q1190),"",OFFSET(K!$D$1,$Q1190-1,0))</f>
        <v/>
      </c>
      <c r="E1190" s="213" t="str">
        <f ca="1">IF(ISERROR($Q1190),"",OFFSET(K!$C$1,$Q1190-1,0))</f>
        <v/>
      </c>
      <c r="F1190" s="213" t="str">
        <f t="shared" ca="1" si="18"/>
        <v/>
      </c>
      <c r="G1190" s="198"/>
      <c r="H1190" s="207"/>
      <c r="I1190" s="207"/>
      <c r="J1190" s="207"/>
      <c r="K1190" s="207"/>
      <c r="L1190" s="207"/>
      <c r="M1190" s="207"/>
      <c r="N1190" s="207"/>
      <c r="O1190" s="199"/>
      <c r="P1190" s="208"/>
      <c r="Q1190" s="209" t="e">
        <f>IF(OR(C1190="",C1190=R$4,C1190=S$4),NA(),MATCH($B1190&amp;$C1190,K!$E:$E,0))</f>
        <v>#N/A</v>
      </c>
    </row>
    <row r="1191" spans="1:17" ht="20.25">
      <c r="A1191" s="193"/>
      <c r="B1191" s="213"/>
      <c r="C1191" s="213"/>
      <c r="D1191" s="213" t="str">
        <f ca="1">IF(ISERROR($Q1191),"",OFFSET(K!$D$1,$Q1191-1,0))</f>
        <v/>
      </c>
      <c r="E1191" s="213" t="str">
        <f ca="1">IF(ISERROR($Q1191),"",OFFSET(K!$C$1,$Q1191-1,0))</f>
        <v/>
      </c>
      <c r="F1191" s="213" t="str">
        <f t="shared" ca="1" si="18"/>
        <v/>
      </c>
      <c r="G1191" s="198"/>
      <c r="H1191" s="207"/>
      <c r="I1191" s="207"/>
      <c r="J1191" s="207"/>
      <c r="K1191" s="207"/>
      <c r="L1191" s="207"/>
      <c r="M1191" s="207"/>
      <c r="N1191" s="207"/>
      <c r="O1191" s="199"/>
      <c r="P1191" s="208"/>
      <c r="Q1191" s="209" t="e">
        <f>IF(OR(C1191="",C1191=R$4,C1191=S$4),NA(),MATCH($B1191&amp;$C1191,K!$E:$E,0))</f>
        <v>#N/A</v>
      </c>
    </row>
    <row r="1192" spans="1:17" ht="20.25">
      <c r="A1192" s="193"/>
      <c r="B1192" s="213"/>
      <c r="C1192" s="213"/>
      <c r="D1192" s="213" t="str">
        <f ca="1">IF(ISERROR($Q1192),"",OFFSET(K!$D$1,$Q1192-1,0))</f>
        <v/>
      </c>
      <c r="E1192" s="213" t="str">
        <f ca="1">IF(ISERROR($Q1192),"",OFFSET(K!$C$1,$Q1192-1,0))</f>
        <v/>
      </c>
      <c r="F1192" s="213" t="str">
        <f t="shared" ca="1" si="18"/>
        <v/>
      </c>
      <c r="G1192" s="198"/>
      <c r="H1192" s="207"/>
      <c r="I1192" s="207"/>
      <c r="J1192" s="207"/>
      <c r="K1192" s="207"/>
      <c r="L1192" s="207"/>
      <c r="M1192" s="207"/>
      <c r="N1192" s="207"/>
      <c r="O1192" s="199"/>
      <c r="P1192" s="208"/>
      <c r="Q1192" s="209" t="e">
        <f>IF(OR(C1192="",C1192=R$4,C1192=S$4),NA(),MATCH($B1192&amp;$C1192,K!$E:$E,0))</f>
        <v>#N/A</v>
      </c>
    </row>
    <row r="1193" spans="1:17" ht="20.25">
      <c r="A1193" s="193"/>
      <c r="B1193" s="213"/>
      <c r="C1193" s="213"/>
      <c r="D1193" s="213" t="str">
        <f ca="1">IF(ISERROR($Q1193),"",OFFSET(K!$D$1,$Q1193-1,0))</f>
        <v/>
      </c>
      <c r="E1193" s="213" t="str">
        <f ca="1">IF(ISERROR($Q1193),"",OFFSET(K!$C$1,$Q1193-1,0))</f>
        <v/>
      </c>
      <c r="F1193" s="213" t="str">
        <f t="shared" ca="1" si="18"/>
        <v/>
      </c>
      <c r="G1193" s="198"/>
      <c r="H1193" s="207"/>
      <c r="I1193" s="207"/>
      <c r="J1193" s="207"/>
      <c r="K1193" s="207"/>
      <c r="L1193" s="207"/>
      <c r="M1193" s="207"/>
      <c r="N1193" s="207"/>
      <c r="O1193" s="199"/>
      <c r="P1193" s="208"/>
      <c r="Q1193" s="209" t="e">
        <f>IF(OR(C1193="",C1193=R$4,C1193=S$4),NA(),MATCH($B1193&amp;$C1193,K!$E:$E,0))</f>
        <v>#N/A</v>
      </c>
    </row>
    <row r="1194" spans="1:17" ht="20.25">
      <c r="A1194" s="193"/>
      <c r="B1194" s="213"/>
      <c r="C1194" s="213"/>
      <c r="D1194" s="213" t="str">
        <f ca="1">IF(ISERROR($Q1194),"",OFFSET(K!$D$1,$Q1194-1,0))</f>
        <v/>
      </c>
      <c r="E1194" s="213" t="str">
        <f ca="1">IF(ISERROR($Q1194),"",OFFSET(K!$C$1,$Q1194-1,0))</f>
        <v/>
      </c>
      <c r="F1194" s="213" t="str">
        <f t="shared" ca="1" si="18"/>
        <v/>
      </c>
      <c r="G1194" s="198"/>
      <c r="H1194" s="207"/>
      <c r="I1194" s="207"/>
      <c r="J1194" s="207"/>
      <c r="K1194" s="207"/>
      <c r="L1194" s="207"/>
      <c r="M1194" s="207"/>
      <c r="N1194" s="207"/>
      <c r="O1194" s="199"/>
      <c r="P1194" s="208"/>
      <c r="Q1194" s="209" t="e">
        <f>IF(OR(C1194="",C1194=R$4,C1194=S$4),NA(),MATCH($B1194&amp;$C1194,K!$E:$E,0))</f>
        <v>#N/A</v>
      </c>
    </row>
    <row r="1195" spans="1:17" ht="20.25">
      <c r="A1195" s="193"/>
      <c r="B1195" s="213"/>
      <c r="C1195" s="213"/>
      <c r="D1195" s="213" t="str">
        <f ca="1">IF(ISERROR($Q1195),"",OFFSET(K!$D$1,$Q1195-1,0))</f>
        <v/>
      </c>
      <c r="E1195" s="213" t="str">
        <f ca="1">IF(ISERROR($Q1195),"",OFFSET(K!$C$1,$Q1195-1,0))</f>
        <v/>
      </c>
      <c r="F1195" s="213" t="str">
        <f t="shared" ca="1" si="18"/>
        <v/>
      </c>
      <c r="G1195" s="198"/>
      <c r="H1195" s="207"/>
      <c r="I1195" s="207"/>
      <c r="J1195" s="207"/>
      <c r="K1195" s="207"/>
      <c r="L1195" s="207"/>
      <c r="M1195" s="207"/>
      <c r="N1195" s="207"/>
      <c r="O1195" s="199"/>
      <c r="P1195" s="208"/>
      <c r="Q1195" s="209" t="e">
        <f>IF(OR(C1195="",C1195=R$4,C1195=S$4),NA(),MATCH($B1195&amp;$C1195,K!$E:$E,0))</f>
        <v>#N/A</v>
      </c>
    </row>
    <row r="1196" spans="1:17" ht="20.25">
      <c r="A1196" s="193"/>
      <c r="B1196" s="213"/>
      <c r="C1196" s="213"/>
      <c r="D1196" s="213" t="str">
        <f ca="1">IF(ISERROR($Q1196),"",OFFSET(K!$D$1,$Q1196-1,0))</f>
        <v/>
      </c>
      <c r="E1196" s="213" t="str">
        <f ca="1">IF(ISERROR($Q1196),"",OFFSET(K!$C$1,$Q1196-1,0))</f>
        <v/>
      </c>
      <c r="F1196" s="213" t="str">
        <f t="shared" ca="1" si="18"/>
        <v/>
      </c>
      <c r="G1196" s="198"/>
      <c r="H1196" s="207"/>
      <c r="I1196" s="207"/>
      <c r="J1196" s="207"/>
      <c r="K1196" s="207"/>
      <c r="L1196" s="207"/>
      <c r="M1196" s="207"/>
      <c r="N1196" s="207"/>
      <c r="O1196" s="199"/>
      <c r="P1196" s="208"/>
      <c r="Q1196" s="209" t="e">
        <f>IF(OR(C1196="",C1196=R$4,C1196=S$4),NA(),MATCH($B1196&amp;$C1196,K!$E:$E,0))</f>
        <v>#N/A</v>
      </c>
    </row>
    <row r="1197" spans="1:17" ht="20.25">
      <c r="A1197" s="193"/>
      <c r="B1197" s="213"/>
      <c r="C1197" s="213"/>
      <c r="D1197" s="213" t="str">
        <f ca="1">IF(ISERROR($Q1197),"",OFFSET(K!$D$1,$Q1197-1,0))</f>
        <v/>
      </c>
      <c r="E1197" s="213" t="str">
        <f ca="1">IF(ISERROR($Q1197),"",OFFSET(K!$C$1,$Q1197-1,0))</f>
        <v/>
      </c>
      <c r="F1197" s="213" t="str">
        <f t="shared" ca="1" si="18"/>
        <v/>
      </c>
      <c r="G1197" s="198"/>
      <c r="H1197" s="207"/>
      <c r="I1197" s="207"/>
      <c r="J1197" s="207"/>
      <c r="K1197" s="207"/>
      <c r="L1197" s="207"/>
      <c r="M1197" s="207"/>
      <c r="N1197" s="207"/>
      <c r="O1197" s="199"/>
      <c r="P1197" s="208"/>
      <c r="Q1197" s="209" t="e">
        <f>IF(OR(C1197="",C1197=R$4,C1197=S$4),NA(),MATCH($B1197&amp;$C1197,K!$E:$E,0))</f>
        <v>#N/A</v>
      </c>
    </row>
    <row r="1198" spans="1:17" ht="20.25">
      <c r="A1198" s="193"/>
      <c r="B1198" s="213"/>
      <c r="C1198" s="213"/>
      <c r="D1198" s="213" t="str">
        <f ca="1">IF(ISERROR($Q1198),"",OFFSET(K!$D$1,$Q1198-1,0))</f>
        <v/>
      </c>
      <c r="E1198" s="213" t="str">
        <f ca="1">IF(ISERROR($Q1198),"",OFFSET(K!$C$1,$Q1198-1,0))</f>
        <v/>
      </c>
      <c r="F1198" s="213" t="str">
        <f t="shared" ca="1" si="18"/>
        <v/>
      </c>
      <c r="G1198" s="198"/>
      <c r="H1198" s="207"/>
      <c r="I1198" s="207"/>
      <c r="J1198" s="207"/>
      <c r="K1198" s="207"/>
      <c r="L1198" s="207"/>
      <c r="M1198" s="207"/>
      <c r="N1198" s="207"/>
      <c r="O1198" s="199"/>
      <c r="P1198" s="208"/>
      <c r="Q1198" s="209" t="e">
        <f>IF(OR(C1198="",C1198=R$4,C1198=S$4),NA(),MATCH($B1198&amp;$C1198,K!$E:$E,0))</f>
        <v>#N/A</v>
      </c>
    </row>
    <row r="1199" spans="1:17" ht="20.25">
      <c r="A1199" s="193"/>
      <c r="B1199" s="213"/>
      <c r="C1199" s="213"/>
      <c r="D1199" s="213" t="str">
        <f ca="1">IF(ISERROR($Q1199),"",OFFSET(K!$D$1,$Q1199-1,0))</f>
        <v/>
      </c>
      <c r="E1199" s="213" t="str">
        <f ca="1">IF(ISERROR($Q1199),"",OFFSET(K!$C$1,$Q1199-1,0))</f>
        <v/>
      </c>
      <c r="F1199" s="213" t="str">
        <f t="shared" ca="1" si="18"/>
        <v/>
      </c>
      <c r="G1199" s="198"/>
      <c r="H1199" s="207"/>
      <c r="I1199" s="207"/>
      <c r="J1199" s="207"/>
      <c r="K1199" s="207"/>
      <c r="L1199" s="207"/>
      <c r="M1199" s="207"/>
      <c r="N1199" s="207"/>
      <c r="O1199" s="199"/>
      <c r="P1199" s="208"/>
      <c r="Q1199" s="209" t="e">
        <f>IF(OR(C1199="",C1199=R$4,C1199=S$4),NA(),MATCH($B1199&amp;$C1199,K!$E:$E,0))</f>
        <v>#N/A</v>
      </c>
    </row>
    <row r="1200" spans="1:17" ht="20.25">
      <c r="A1200" s="193"/>
      <c r="B1200" s="213"/>
      <c r="C1200" s="213"/>
      <c r="D1200" s="213" t="str">
        <f ca="1">IF(ISERROR($Q1200),"",OFFSET(K!$D$1,$Q1200-1,0))</f>
        <v/>
      </c>
      <c r="E1200" s="213" t="str">
        <f ca="1">IF(ISERROR($Q1200),"",OFFSET(K!$C$1,$Q1200-1,0))</f>
        <v/>
      </c>
      <c r="F1200" s="213" t="str">
        <f t="shared" ca="1" si="18"/>
        <v/>
      </c>
      <c r="G1200" s="198"/>
      <c r="H1200" s="207"/>
      <c r="I1200" s="207"/>
      <c r="J1200" s="207"/>
      <c r="K1200" s="207"/>
      <c r="L1200" s="207"/>
      <c r="M1200" s="207"/>
      <c r="N1200" s="207"/>
      <c r="O1200" s="199"/>
      <c r="P1200" s="208"/>
      <c r="Q1200" s="209" t="e">
        <f>IF(OR(C1200="",C1200=R$4,C1200=S$4),NA(),MATCH($B1200&amp;$C1200,K!$E:$E,0))</f>
        <v>#N/A</v>
      </c>
    </row>
    <row r="1201" spans="1:17" ht="20.25">
      <c r="A1201" s="193"/>
      <c r="B1201" s="213"/>
      <c r="C1201" s="213"/>
      <c r="D1201" s="213" t="str">
        <f ca="1">IF(ISERROR($Q1201),"",OFFSET(K!$D$1,$Q1201-1,0))</f>
        <v/>
      </c>
      <c r="E1201" s="213" t="str">
        <f ca="1">IF(ISERROR($Q1201),"",OFFSET(K!$C$1,$Q1201-1,0))</f>
        <v/>
      </c>
      <c r="F1201" s="213" t="str">
        <f t="shared" ca="1" si="18"/>
        <v/>
      </c>
      <c r="G1201" s="198"/>
      <c r="H1201" s="207"/>
      <c r="I1201" s="207"/>
      <c r="J1201" s="207"/>
      <c r="K1201" s="207"/>
      <c r="L1201" s="207"/>
      <c r="M1201" s="207"/>
      <c r="N1201" s="207"/>
      <c r="O1201" s="199"/>
      <c r="P1201" s="208"/>
      <c r="Q1201" s="209" t="e">
        <f>IF(OR(C1201="",C1201=R$4,C1201=S$4),NA(),MATCH($B1201&amp;$C1201,K!$E:$E,0))</f>
        <v>#N/A</v>
      </c>
    </row>
    <row r="1202" spans="1:17" ht="20.25">
      <c r="A1202" s="193"/>
      <c r="B1202" s="213"/>
      <c r="C1202" s="213"/>
      <c r="D1202" s="213" t="str">
        <f ca="1">IF(ISERROR($Q1202),"",OFFSET(K!$D$1,$Q1202-1,0))</f>
        <v/>
      </c>
      <c r="E1202" s="213" t="str">
        <f ca="1">IF(ISERROR($Q1202),"",OFFSET(K!$C$1,$Q1202-1,0))</f>
        <v/>
      </c>
      <c r="F1202" s="213" t="str">
        <f t="shared" ca="1" si="18"/>
        <v/>
      </c>
      <c r="G1202" s="198"/>
      <c r="H1202" s="207"/>
      <c r="I1202" s="207"/>
      <c r="J1202" s="207"/>
      <c r="K1202" s="207"/>
      <c r="L1202" s="207"/>
      <c r="M1202" s="207"/>
      <c r="N1202" s="207"/>
      <c r="O1202" s="199"/>
      <c r="P1202" s="208"/>
      <c r="Q1202" s="209" t="e">
        <f>IF(OR(C1202="",C1202=R$4,C1202=S$4),NA(),MATCH($B1202&amp;$C1202,K!$E:$E,0))</f>
        <v>#N/A</v>
      </c>
    </row>
    <row r="1203" spans="1:17" ht="20.25">
      <c r="A1203" s="193"/>
      <c r="B1203" s="213"/>
      <c r="C1203" s="213"/>
      <c r="D1203" s="213" t="str">
        <f ca="1">IF(ISERROR($Q1203),"",OFFSET(K!$D$1,$Q1203-1,0))</f>
        <v/>
      </c>
      <c r="E1203" s="213" t="str">
        <f ca="1">IF(ISERROR($Q1203),"",OFFSET(K!$C$1,$Q1203-1,0))</f>
        <v/>
      </c>
      <c r="F1203" s="213" t="str">
        <f t="shared" ca="1" si="18"/>
        <v/>
      </c>
      <c r="G1203" s="198"/>
      <c r="H1203" s="207"/>
      <c r="I1203" s="207"/>
      <c r="J1203" s="207"/>
      <c r="K1203" s="207"/>
      <c r="L1203" s="207"/>
      <c r="M1203" s="207"/>
      <c r="N1203" s="207"/>
      <c r="O1203" s="199"/>
      <c r="P1203" s="208"/>
      <c r="Q1203" s="209" t="e">
        <f>IF(OR(C1203="",C1203=R$4,C1203=S$4),NA(),MATCH($B1203&amp;$C1203,K!$E:$E,0))</f>
        <v>#N/A</v>
      </c>
    </row>
    <row r="1204" spans="1:17" ht="20.25">
      <c r="A1204" s="193"/>
      <c r="B1204" s="213"/>
      <c r="C1204" s="213"/>
      <c r="D1204" s="213" t="str">
        <f ca="1">IF(ISERROR($Q1204),"",OFFSET(K!$D$1,$Q1204-1,0))</f>
        <v/>
      </c>
      <c r="E1204" s="213" t="str">
        <f ca="1">IF(ISERROR($Q1204),"",OFFSET(K!$C$1,$Q1204-1,0))</f>
        <v/>
      </c>
      <c r="F1204" s="213" t="str">
        <f t="shared" ca="1" si="18"/>
        <v/>
      </c>
      <c r="G1204" s="198"/>
      <c r="H1204" s="207"/>
      <c r="I1204" s="207"/>
      <c r="J1204" s="207"/>
      <c r="K1204" s="207"/>
      <c r="L1204" s="207"/>
      <c r="M1204" s="207"/>
      <c r="N1204" s="207"/>
      <c r="O1204" s="199"/>
      <c r="P1204" s="208"/>
      <c r="Q1204" s="209" t="e">
        <f>IF(OR(C1204="",C1204=R$4,C1204=S$4),NA(),MATCH($B1204&amp;$C1204,K!$E:$E,0))</f>
        <v>#N/A</v>
      </c>
    </row>
    <row r="1205" spans="1:17" ht="20.25">
      <c r="A1205" s="193"/>
      <c r="B1205" s="213"/>
      <c r="C1205" s="213"/>
      <c r="D1205" s="213" t="str">
        <f ca="1">IF(ISERROR($Q1205),"",OFFSET(K!$D$1,$Q1205-1,0))</f>
        <v/>
      </c>
      <c r="E1205" s="213" t="str">
        <f ca="1">IF(ISERROR($Q1205),"",OFFSET(K!$C$1,$Q1205-1,0))</f>
        <v/>
      </c>
      <c r="F1205" s="213" t="str">
        <f t="shared" ca="1" si="18"/>
        <v/>
      </c>
      <c r="G1205" s="198"/>
      <c r="H1205" s="207"/>
      <c r="I1205" s="207"/>
      <c r="J1205" s="207"/>
      <c r="K1205" s="207"/>
      <c r="L1205" s="207"/>
      <c r="M1205" s="207"/>
      <c r="N1205" s="207"/>
      <c r="O1205" s="199"/>
      <c r="P1205" s="208"/>
      <c r="Q1205" s="209" t="e">
        <f>IF(OR(C1205="",C1205=R$4,C1205=S$4),NA(),MATCH($B1205&amp;$C1205,K!$E:$E,0))</f>
        <v>#N/A</v>
      </c>
    </row>
    <row r="1206" spans="1:17" ht="20.25">
      <c r="A1206" s="193"/>
      <c r="B1206" s="213"/>
      <c r="C1206" s="213"/>
      <c r="D1206" s="213" t="str">
        <f ca="1">IF(ISERROR($Q1206),"",OFFSET(K!$D$1,$Q1206-1,0))</f>
        <v/>
      </c>
      <c r="E1206" s="213" t="str">
        <f ca="1">IF(ISERROR($Q1206),"",OFFSET(K!$C$1,$Q1206-1,0))</f>
        <v/>
      </c>
      <c r="F1206" s="213" t="str">
        <f t="shared" ca="1" si="18"/>
        <v/>
      </c>
      <c r="G1206" s="198"/>
      <c r="H1206" s="207"/>
      <c r="I1206" s="207"/>
      <c r="J1206" s="207"/>
      <c r="K1206" s="207"/>
      <c r="L1206" s="207"/>
      <c r="M1206" s="207"/>
      <c r="N1206" s="207"/>
      <c r="O1206" s="199"/>
      <c r="P1206" s="208"/>
      <c r="Q1206" s="209" t="e">
        <f>IF(OR(C1206="",C1206=R$4,C1206=S$4),NA(),MATCH($B1206&amp;$C1206,K!$E:$E,0))</f>
        <v>#N/A</v>
      </c>
    </row>
    <row r="1207" spans="1:17" ht="20.25">
      <c r="A1207" s="193"/>
      <c r="B1207" s="213"/>
      <c r="C1207" s="213"/>
      <c r="D1207" s="213" t="str">
        <f ca="1">IF(ISERROR($Q1207),"",OFFSET(K!$D$1,$Q1207-1,0))</f>
        <v/>
      </c>
      <c r="E1207" s="213" t="str">
        <f ca="1">IF(ISERROR($Q1207),"",OFFSET(K!$C$1,$Q1207-1,0))</f>
        <v/>
      </c>
      <c r="F1207" s="213" t="str">
        <f t="shared" ca="1" si="18"/>
        <v/>
      </c>
      <c r="G1207" s="198"/>
      <c r="H1207" s="207"/>
      <c r="I1207" s="207"/>
      <c r="J1207" s="207"/>
      <c r="K1207" s="207"/>
      <c r="L1207" s="207"/>
      <c r="M1207" s="207"/>
      <c r="N1207" s="207"/>
      <c r="O1207" s="199"/>
      <c r="P1207" s="208"/>
      <c r="Q1207" s="209" t="e">
        <f>IF(OR(C1207="",C1207=R$4,C1207=S$4),NA(),MATCH($B1207&amp;$C1207,K!$E:$E,0))</f>
        <v>#N/A</v>
      </c>
    </row>
    <row r="1208" spans="1:17" ht="20.25">
      <c r="A1208" s="193"/>
      <c r="B1208" s="213"/>
      <c r="C1208" s="213"/>
      <c r="D1208" s="213" t="str">
        <f ca="1">IF(ISERROR($Q1208),"",OFFSET(K!$D$1,$Q1208-1,0))</f>
        <v/>
      </c>
      <c r="E1208" s="213" t="str">
        <f ca="1">IF(ISERROR($Q1208),"",OFFSET(K!$C$1,$Q1208-1,0))</f>
        <v/>
      </c>
      <c r="F1208" s="213" t="str">
        <f t="shared" ca="1" si="18"/>
        <v/>
      </c>
      <c r="G1208" s="198"/>
      <c r="H1208" s="207"/>
      <c r="I1208" s="207"/>
      <c r="J1208" s="207"/>
      <c r="K1208" s="207"/>
      <c r="L1208" s="207"/>
      <c r="M1208" s="207"/>
      <c r="N1208" s="207"/>
      <c r="O1208" s="199"/>
      <c r="P1208" s="208"/>
      <c r="Q1208" s="209" t="e">
        <f>IF(OR(C1208="",C1208=R$4,C1208=S$4),NA(),MATCH($B1208&amp;$C1208,K!$E:$E,0))</f>
        <v>#N/A</v>
      </c>
    </row>
    <row r="1209" spans="1:17" ht="20.25">
      <c r="A1209" s="193"/>
      <c r="B1209" s="213"/>
      <c r="C1209" s="213"/>
      <c r="D1209" s="213" t="str">
        <f ca="1">IF(ISERROR($Q1209),"",OFFSET(K!$D$1,$Q1209-1,0))</f>
        <v/>
      </c>
      <c r="E1209" s="213" t="str">
        <f ca="1">IF(ISERROR($Q1209),"",OFFSET(K!$C$1,$Q1209-1,0))</f>
        <v/>
      </c>
      <c r="F1209" s="213" t="str">
        <f t="shared" ca="1" si="18"/>
        <v/>
      </c>
      <c r="G1209" s="198"/>
      <c r="H1209" s="207"/>
      <c r="I1209" s="207"/>
      <c r="J1209" s="207"/>
      <c r="K1209" s="207"/>
      <c r="L1209" s="207"/>
      <c r="M1209" s="207"/>
      <c r="N1209" s="207"/>
      <c r="O1209" s="199"/>
      <c r="P1209" s="208"/>
      <c r="Q1209" s="209" t="e">
        <f>IF(OR(C1209="",C1209=R$4,C1209=S$4),NA(),MATCH($B1209&amp;$C1209,K!$E:$E,0))</f>
        <v>#N/A</v>
      </c>
    </row>
    <row r="1210" spans="1:17" ht="20.25">
      <c r="A1210" s="193"/>
      <c r="B1210" s="213"/>
      <c r="C1210" s="213"/>
      <c r="D1210" s="213" t="str">
        <f ca="1">IF(ISERROR($Q1210),"",OFFSET(K!$D$1,$Q1210-1,0))</f>
        <v/>
      </c>
      <c r="E1210" s="213" t="str">
        <f ca="1">IF(ISERROR($Q1210),"",OFFSET(K!$C$1,$Q1210-1,0))</f>
        <v/>
      </c>
      <c r="F1210" s="213" t="str">
        <f t="shared" ca="1" si="18"/>
        <v/>
      </c>
      <c r="G1210" s="198"/>
      <c r="H1210" s="207"/>
      <c r="I1210" s="207"/>
      <c r="J1210" s="207"/>
      <c r="K1210" s="207"/>
      <c r="L1210" s="207"/>
      <c r="M1210" s="207"/>
      <c r="N1210" s="207"/>
      <c r="O1210" s="199"/>
      <c r="P1210" s="208"/>
      <c r="Q1210" s="209" t="e">
        <f>IF(OR(C1210="",C1210=R$4,C1210=S$4),NA(),MATCH($B1210&amp;$C1210,K!$E:$E,0))</f>
        <v>#N/A</v>
      </c>
    </row>
    <row r="1211" spans="1:17" ht="20.25">
      <c r="A1211" s="193"/>
      <c r="B1211" s="213"/>
      <c r="C1211" s="213"/>
      <c r="D1211" s="213" t="str">
        <f ca="1">IF(ISERROR($Q1211),"",OFFSET(K!$D$1,$Q1211-1,0))</f>
        <v/>
      </c>
      <c r="E1211" s="213" t="str">
        <f ca="1">IF(ISERROR($Q1211),"",OFFSET(K!$C$1,$Q1211-1,0))</f>
        <v/>
      </c>
      <c r="F1211" s="213" t="str">
        <f t="shared" ca="1" si="18"/>
        <v/>
      </c>
      <c r="G1211" s="198"/>
      <c r="H1211" s="207"/>
      <c r="I1211" s="207"/>
      <c r="J1211" s="207"/>
      <c r="K1211" s="207"/>
      <c r="L1211" s="207"/>
      <c r="M1211" s="207"/>
      <c r="N1211" s="207"/>
      <c r="O1211" s="199"/>
      <c r="P1211" s="208"/>
      <c r="Q1211" s="209" t="e">
        <f>IF(OR(C1211="",C1211=R$4,C1211=S$4),NA(),MATCH($B1211&amp;$C1211,K!$E:$E,0))</f>
        <v>#N/A</v>
      </c>
    </row>
    <row r="1212" spans="1:17" ht="20.25">
      <c r="A1212" s="193"/>
      <c r="B1212" s="213"/>
      <c r="C1212" s="213"/>
      <c r="D1212" s="213" t="str">
        <f ca="1">IF(ISERROR($Q1212),"",OFFSET(K!$D$1,$Q1212-1,0))</f>
        <v/>
      </c>
      <c r="E1212" s="213" t="str">
        <f ca="1">IF(ISERROR($Q1212),"",OFFSET(K!$C$1,$Q1212-1,0))</f>
        <v/>
      </c>
      <c r="F1212" s="213" t="str">
        <f t="shared" ca="1" si="18"/>
        <v/>
      </c>
      <c r="G1212" s="198"/>
      <c r="H1212" s="207"/>
      <c r="I1212" s="207"/>
      <c r="J1212" s="207"/>
      <c r="K1212" s="207"/>
      <c r="L1212" s="207"/>
      <c r="M1212" s="207"/>
      <c r="N1212" s="207"/>
      <c r="O1212" s="199"/>
      <c r="P1212" s="208"/>
      <c r="Q1212" s="209" t="e">
        <f>IF(OR(C1212="",C1212=R$4,C1212=S$4),NA(),MATCH($B1212&amp;$C1212,K!$E:$E,0))</f>
        <v>#N/A</v>
      </c>
    </row>
    <row r="1213" spans="1:17" ht="20.25">
      <c r="A1213" s="193"/>
      <c r="B1213" s="213"/>
      <c r="C1213" s="213"/>
      <c r="D1213" s="213" t="str">
        <f ca="1">IF(ISERROR($Q1213),"",OFFSET(K!$D$1,$Q1213-1,0))</f>
        <v/>
      </c>
      <c r="E1213" s="213" t="str">
        <f ca="1">IF(ISERROR($Q1213),"",OFFSET(K!$C$1,$Q1213-1,0))</f>
        <v/>
      </c>
      <c r="F1213" s="213" t="str">
        <f t="shared" ca="1" si="18"/>
        <v/>
      </c>
      <c r="G1213" s="198"/>
      <c r="H1213" s="207"/>
      <c r="I1213" s="207"/>
      <c r="J1213" s="207"/>
      <c r="K1213" s="207"/>
      <c r="L1213" s="207"/>
      <c r="M1213" s="207"/>
      <c r="N1213" s="207"/>
      <c r="O1213" s="199"/>
      <c r="P1213" s="208"/>
      <c r="Q1213" s="209" t="e">
        <f>IF(OR(C1213="",C1213=R$4,C1213=S$4),NA(),MATCH($B1213&amp;$C1213,K!$E:$E,0))</f>
        <v>#N/A</v>
      </c>
    </row>
    <row r="1214" spans="1:17" ht="20.25">
      <c r="A1214" s="193"/>
      <c r="B1214" s="213"/>
      <c r="C1214" s="213"/>
      <c r="D1214" s="213" t="str">
        <f ca="1">IF(ISERROR($Q1214),"",OFFSET(K!$D$1,$Q1214-1,0))</f>
        <v/>
      </c>
      <c r="E1214" s="213" t="str">
        <f ca="1">IF(ISERROR($Q1214),"",OFFSET(K!$C$1,$Q1214-1,0))</f>
        <v/>
      </c>
      <c r="F1214" s="213" t="str">
        <f t="shared" ca="1" si="18"/>
        <v/>
      </c>
      <c r="G1214" s="198"/>
      <c r="H1214" s="207"/>
      <c r="I1214" s="207"/>
      <c r="J1214" s="207"/>
      <c r="K1214" s="207"/>
      <c r="L1214" s="207"/>
      <c r="M1214" s="207"/>
      <c r="N1214" s="207"/>
      <c r="O1214" s="199"/>
      <c r="P1214" s="208"/>
      <c r="Q1214" s="209" t="e">
        <f>IF(OR(C1214="",C1214=R$4,C1214=S$4),NA(),MATCH($B1214&amp;$C1214,K!$E:$E,0))</f>
        <v>#N/A</v>
      </c>
    </row>
    <row r="1215" spans="1:17" ht="20.25">
      <c r="A1215" s="193"/>
      <c r="B1215" s="213"/>
      <c r="C1215" s="213"/>
      <c r="D1215" s="213" t="str">
        <f ca="1">IF(ISERROR($Q1215),"",OFFSET(K!$D$1,$Q1215-1,0))</f>
        <v/>
      </c>
      <c r="E1215" s="213" t="str">
        <f ca="1">IF(ISERROR($Q1215),"",OFFSET(K!$C$1,$Q1215-1,0))</f>
        <v/>
      </c>
      <c r="F1215" s="213" t="str">
        <f t="shared" ca="1" si="18"/>
        <v/>
      </c>
      <c r="G1215" s="198"/>
      <c r="H1215" s="207"/>
      <c r="I1215" s="207"/>
      <c r="J1215" s="207"/>
      <c r="K1215" s="207"/>
      <c r="L1215" s="207"/>
      <c r="M1215" s="207"/>
      <c r="N1215" s="207"/>
      <c r="O1215" s="199"/>
      <c r="P1215" s="208"/>
      <c r="Q1215" s="209" t="e">
        <f>IF(OR(C1215="",C1215=R$4,C1215=S$4),NA(),MATCH($B1215&amp;$C1215,K!$E:$E,0))</f>
        <v>#N/A</v>
      </c>
    </row>
    <row r="1216" spans="1:17" ht="20.25">
      <c r="A1216" s="193"/>
      <c r="B1216" s="213"/>
      <c r="C1216" s="213"/>
      <c r="D1216" s="213" t="str">
        <f ca="1">IF(ISERROR($Q1216),"",OFFSET(K!$D$1,$Q1216-1,0))</f>
        <v/>
      </c>
      <c r="E1216" s="213" t="str">
        <f ca="1">IF(ISERROR($Q1216),"",OFFSET(K!$C$1,$Q1216-1,0))</f>
        <v/>
      </c>
      <c r="F1216" s="213" t="str">
        <f t="shared" ca="1" si="18"/>
        <v/>
      </c>
      <c r="G1216" s="198"/>
      <c r="H1216" s="207"/>
      <c r="I1216" s="207"/>
      <c r="J1216" s="207"/>
      <c r="K1216" s="207"/>
      <c r="L1216" s="207"/>
      <c r="M1216" s="207"/>
      <c r="N1216" s="207"/>
      <c r="O1216" s="199"/>
      <c r="P1216" s="208"/>
      <c r="Q1216" s="209" t="e">
        <f>IF(OR(C1216="",C1216=R$4,C1216=S$4),NA(),MATCH($B1216&amp;$C1216,K!$E:$E,0))</f>
        <v>#N/A</v>
      </c>
    </row>
    <row r="1217" spans="1:17" ht="20.25">
      <c r="A1217" s="193"/>
      <c r="B1217" s="213"/>
      <c r="C1217" s="213"/>
      <c r="D1217" s="213" t="str">
        <f ca="1">IF(ISERROR($Q1217),"",OFFSET(K!$D$1,$Q1217-1,0))</f>
        <v/>
      </c>
      <c r="E1217" s="213" t="str">
        <f ca="1">IF(ISERROR($Q1217),"",OFFSET(K!$C$1,$Q1217-1,0))</f>
        <v/>
      </c>
      <c r="F1217" s="213" t="str">
        <f t="shared" ca="1" si="18"/>
        <v/>
      </c>
      <c r="G1217" s="198"/>
      <c r="H1217" s="207"/>
      <c r="I1217" s="207"/>
      <c r="J1217" s="207"/>
      <c r="K1217" s="207"/>
      <c r="L1217" s="207"/>
      <c r="M1217" s="207"/>
      <c r="N1217" s="207"/>
      <c r="O1217" s="199"/>
      <c r="P1217" s="208"/>
      <c r="Q1217" s="209" t="e">
        <f>IF(OR(C1217="",C1217=R$4,C1217=S$4),NA(),MATCH($B1217&amp;$C1217,K!$E:$E,0))</f>
        <v>#N/A</v>
      </c>
    </row>
    <row r="1218" spans="1:17" ht="20.25">
      <c r="A1218" s="193"/>
      <c r="B1218" s="213"/>
      <c r="C1218" s="213"/>
      <c r="D1218" s="213" t="str">
        <f ca="1">IF(ISERROR($Q1218),"",OFFSET(K!$D$1,$Q1218-1,0))</f>
        <v/>
      </c>
      <c r="E1218" s="213" t="str">
        <f ca="1">IF(ISERROR($Q1218),"",OFFSET(K!$C$1,$Q1218-1,0))</f>
        <v/>
      </c>
      <c r="F1218" s="213" t="str">
        <f t="shared" ca="1" si="18"/>
        <v/>
      </c>
      <c r="G1218" s="198"/>
      <c r="H1218" s="207"/>
      <c r="I1218" s="207"/>
      <c r="J1218" s="207"/>
      <c r="K1218" s="207"/>
      <c r="L1218" s="207"/>
      <c r="M1218" s="207"/>
      <c r="N1218" s="207"/>
      <c r="O1218" s="199"/>
      <c r="P1218" s="208"/>
      <c r="Q1218" s="209" t="e">
        <f>IF(OR(C1218="",C1218=R$4,C1218=S$4),NA(),MATCH($B1218&amp;$C1218,K!$E:$E,0))</f>
        <v>#N/A</v>
      </c>
    </row>
    <row r="1219" spans="1:17" ht="20.25">
      <c r="A1219" s="193"/>
      <c r="B1219" s="213"/>
      <c r="C1219" s="213"/>
      <c r="D1219" s="213" t="str">
        <f ca="1">IF(ISERROR($Q1219),"",OFFSET(K!$D$1,$Q1219-1,0))</f>
        <v/>
      </c>
      <c r="E1219" s="213" t="str">
        <f ca="1">IF(ISERROR($Q1219),"",OFFSET(K!$C$1,$Q1219-1,0))</f>
        <v/>
      </c>
      <c r="F1219" s="213" t="str">
        <f t="shared" ca="1" si="18"/>
        <v/>
      </c>
      <c r="G1219" s="198"/>
      <c r="H1219" s="207"/>
      <c r="I1219" s="207"/>
      <c r="J1219" s="207"/>
      <c r="K1219" s="207"/>
      <c r="L1219" s="207"/>
      <c r="M1219" s="207"/>
      <c r="N1219" s="207"/>
      <c r="O1219" s="199"/>
      <c r="P1219" s="208"/>
      <c r="Q1219" s="209" t="e">
        <f>IF(OR(C1219="",C1219=R$4,C1219=S$4),NA(),MATCH($B1219&amp;$C1219,K!$E:$E,0))</f>
        <v>#N/A</v>
      </c>
    </row>
    <row r="1220" spans="1:17" ht="20.25">
      <c r="A1220" s="193"/>
      <c r="B1220" s="213"/>
      <c r="C1220" s="213"/>
      <c r="D1220" s="213" t="str">
        <f ca="1">IF(ISERROR($Q1220),"",OFFSET(K!$D$1,$Q1220-1,0))</f>
        <v/>
      </c>
      <c r="E1220" s="213" t="str">
        <f ca="1">IF(ISERROR($Q1220),"",OFFSET(K!$C$1,$Q1220-1,0))</f>
        <v/>
      </c>
      <c r="F1220" s="213" t="str">
        <f t="shared" ca="1" si="18"/>
        <v/>
      </c>
      <c r="G1220" s="198"/>
      <c r="H1220" s="207"/>
      <c r="I1220" s="207"/>
      <c r="J1220" s="207"/>
      <c r="K1220" s="207"/>
      <c r="L1220" s="207"/>
      <c r="M1220" s="207"/>
      <c r="N1220" s="207"/>
      <c r="O1220" s="199"/>
      <c r="P1220" s="208"/>
      <c r="Q1220" s="209" t="e">
        <f>IF(OR(C1220="",C1220=R$4,C1220=S$4),NA(),MATCH($B1220&amp;$C1220,K!$E:$E,0))</f>
        <v>#N/A</v>
      </c>
    </row>
    <row r="1221" spans="1:17" ht="20.25">
      <c r="A1221" s="193"/>
      <c r="B1221" s="213"/>
      <c r="C1221" s="213"/>
      <c r="D1221" s="213" t="str">
        <f ca="1">IF(ISERROR($Q1221),"",OFFSET(K!$D$1,$Q1221-1,0))</f>
        <v/>
      </c>
      <c r="E1221" s="213" t="str">
        <f ca="1">IF(ISERROR($Q1221),"",OFFSET(K!$C$1,$Q1221-1,0))</f>
        <v/>
      </c>
      <c r="F1221" s="213" t="str">
        <f t="shared" ref="F1221:F1284" ca="1" si="19">IF(ISERROR($Q1221),"",OFFSET(S_E1,MATCH(B1221&amp;D1221,S_M,0)-1,0))</f>
        <v/>
      </c>
      <c r="G1221" s="198"/>
      <c r="H1221" s="207"/>
      <c r="I1221" s="207"/>
      <c r="J1221" s="207"/>
      <c r="K1221" s="207"/>
      <c r="L1221" s="207"/>
      <c r="M1221" s="207"/>
      <c r="N1221" s="207"/>
      <c r="O1221" s="199"/>
      <c r="P1221" s="208"/>
      <c r="Q1221" s="209" t="e">
        <f>IF(OR(C1221="",C1221=R$4,C1221=S$4),NA(),MATCH($B1221&amp;$C1221,K!$E:$E,0))</f>
        <v>#N/A</v>
      </c>
    </row>
    <row r="1222" spans="1:17" ht="20.25">
      <c r="A1222" s="193"/>
      <c r="B1222" s="213"/>
      <c r="C1222" s="213"/>
      <c r="D1222" s="213" t="str">
        <f ca="1">IF(ISERROR($Q1222),"",OFFSET(K!$D$1,$Q1222-1,0))</f>
        <v/>
      </c>
      <c r="E1222" s="213" t="str">
        <f ca="1">IF(ISERROR($Q1222),"",OFFSET(K!$C$1,$Q1222-1,0))</f>
        <v/>
      </c>
      <c r="F1222" s="213" t="str">
        <f t="shared" ca="1" si="19"/>
        <v/>
      </c>
      <c r="G1222" s="198"/>
      <c r="H1222" s="207"/>
      <c r="I1222" s="207"/>
      <c r="J1222" s="207"/>
      <c r="K1222" s="207"/>
      <c r="L1222" s="207"/>
      <c r="M1222" s="207"/>
      <c r="N1222" s="207"/>
      <c r="O1222" s="199"/>
      <c r="P1222" s="208"/>
      <c r="Q1222" s="209" t="e">
        <f>IF(OR(C1222="",C1222=R$4,C1222=S$4),NA(),MATCH($B1222&amp;$C1222,K!$E:$E,0))</f>
        <v>#N/A</v>
      </c>
    </row>
    <row r="1223" spans="1:17" ht="20.25">
      <c r="A1223" s="193"/>
      <c r="B1223" s="213"/>
      <c r="C1223" s="213"/>
      <c r="D1223" s="213" t="str">
        <f ca="1">IF(ISERROR($Q1223),"",OFFSET(K!$D$1,$Q1223-1,0))</f>
        <v/>
      </c>
      <c r="E1223" s="213" t="str">
        <f ca="1">IF(ISERROR($Q1223),"",OFFSET(K!$C$1,$Q1223-1,0))</f>
        <v/>
      </c>
      <c r="F1223" s="213" t="str">
        <f t="shared" ca="1" si="19"/>
        <v/>
      </c>
      <c r="G1223" s="198"/>
      <c r="H1223" s="207"/>
      <c r="I1223" s="207"/>
      <c r="J1223" s="207"/>
      <c r="K1223" s="207"/>
      <c r="L1223" s="207"/>
      <c r="M1223" s="207"/>
      <c r="N1223" s="207"/>
      <c r="O1223" s="199"/>
      <c r="P1223" s="208"/>
      <c r="Q1223" s="209" t="e">
        <f>IF(OR(C1223="",C1223=R$4,C1223=S$4),NA(),MATCH($B1223&amp;$C1223,K!$E:$E,0))</f>
        <v>#N/A</v>
      </c>
    </row>
    <row r="1224" spans="1:17" ht="20.25">
      <c r="A1224" s="193"/>
      <c r="B1224" s="213"/>
      <c r="C1224" s="213"/>
      <c r="D1224" s="213" t="str">
        <f ca="1">IF(ISERROR($Q1224),"",OFFSET(K!$D$1,$Q1224-1,0))</f>
        <v/>
      </c>
      <c r="E1224" s="213" t="str">
        <f ca="1">IF(ISERROR($Q1224),"",OFFSET(K!$C$1,$Q1224-1,0))</f>
        <v/>
      </c>
      <c r="F1224" s="213" t="str">
        <f t="shared" ca="1" si="19"/>
        <v/>
      </c>
      <c r="G1224" s="198"/>
      <c r="H1224" s="207"/>
      <c r="I1224" s="207"/>
      <c r="J1224" s="207"/>
      <c r="K1224" s="207"/>
      <c r="L1224" s="207"/>
      <c r="M1224" s="207"/>
      <c r="N1224" s="207"/>
      <c r="O1224" s="199"/>
      <c r="P1224" s="208"/>
      <c r="Q1224" s="209" t="e">
        <f>IF(OR(C1224="",C1224=R$4,C1224=S$4),NA(),MATCH($B1224&amp;$C1224,K!$E:$E,0))</f>
        <v>#N/A</v>
      </c>
    </row>
    <row r="1225" spans="1:17" ht="20.25">
      <c r="A1225" s="193"/>
      <c r="B1225" s="213"/>
      <c r="C1225" s="213"/>
      <c r="D1225" s="213" t="str">
        <f ca="1">IF(ISERROR($Q1225),"",OFFSET(K!$D$1,$Q1225-1,0))</f>
        <v/>
      </c>
      <c r="E1225" s="213" t="str">
        <f ca="1">IF(ISERROR($Q1225),"",OFFSET(K!$C$1,$Q1225-1,0))</f>
        <v/>
      </c>
      <c r="F1225" s="213" t="str">
        <f t="shared" ca="1" si="19"/>
        <v/>
      </c>
      <c r="G1225" s="198"/>
      <c r="H1225" s="207"/>
      <c r="I1225" s="207"/>
      <c r="J1225" s="207"/>
      <c r="K1225" s="207"/>
      <c r="L1225" s="207"/>
      <c r="M1225" s="207"/>
      <c r="N1225" s="207"/>
      <c r="O1225" s="199"/>
      <c r="P1225" s="208"/>
      <c r="Q1225" s="209" t="e">
        <f>IF(OR(C1225="",C1225=R$4,C1225=S$4),NA(),MATCH($B1225&amp;$C1225,K!$E:$E,0))</f>
        <v>#N/A</v>
      </c>
    </row>
    <row r="1226" spans="1:17" ht="20.25">
      <c r="A1226" s="193"/>
      <c r="B1226" s="213"/>
      <c r="C1226" s="213"/>
      <c r="D1226" s="213" t="str">
        <f ca="1">IF(ISERROR($Q1226),"",OFFSET(K!$D$1,$Q1226-1,0))</f>
        <v/>
      </c>
      <c r="E1226" s="213" t="str">
        <f ca="1">IF(ISERROR($Q1226),"",OFFSET(K!$C$1,$Q1226-1,0))</f>
        <v/>
      </c>
      <c r="F1226" s="213" t="str">
        <f t="shared" ca="1" si="19"/>
        <v/>
      </c>
      <c r="G1226" s="198"/>
      <c r="H1226" s="207"/>
      <c r="I1226" s="207"/>
      <c r="J1226" s="207"/>
      <c r="K1226" s="207"/>
      <c r="L1226" s="207"/>
      <c r="M1226" s="207"/>
      <c r="N1226" s="207"/>
      <c r="O1226" s="199"/>
      <c r="P1226" s="208"/>
      <c r="Q1226" s="209" t="e">
        <f>IF(OR(C1226="",C1226=R$4,C1226=S$4),NA(),MATCH($B1226&amp;$C1226,K!$E:$E,0))</f>
        <v>#N/A</v>
      </c>
    </row>
    <row r="1227" spans="1:17" ht="20.25">
      <c r="A1227" s="193"/>
      <c r="B1227" s="213"/>
      <c r="C1227" s="213"/>
      <c r="D1227" s="213" t="str">
        <f ca="1">IF(ISERROR($Q1227),"",OFFSET(K!$D$1,$Q1227-1,0))</f>
        <v/>
      </c>
      <c r="E1227" s="213" t="str">
        <f ca="1">IF(ISERROR($Q1227),"",OFFSET(K!$C$1,$Q1227-1,0))</f>
        <v/>
      </c>
      <c r="F1227" s="213" t="str">
        <f t="shared" ca="1" si="19"/>
        <v/>
      </c>
      <c r="G1227" s="198"/>
      <c r="H1227" s="207"/>
      <c r="I1227" s="207"/>
      <c r="J1227" s="207"/>
      <c r="K1227" s="207"/>
      <c r="L1227" s="207"/>
      <c r="M1227" s="207"/>
      <c r="N1227" s="207"/>
      <c r="O1227" s="199"/>
      <c r="P1227" s="208"/>
      <c r="Q1227" s="209" t="e">
        <f>IF(OR(C1227="",C1227=R$4,C1227=S$4),NA(),MATCH($B1227&amp;$C1227,K!$E:$E,0))</f>
        <v>#N/A</v>
      </c>
    </row>
    <row r="1228" spans="1:17" ht="20.25">
      <c r="A1228" s="193"/>
      <c r="B1228" s="213"/>
      <c r="C1228" s="213"/>
      <c r="D1228" s="213" t="str">
        <f ca="1">IF(ISERROR($Q1228),"",OFFSET(K!$D$1,$Q1228-1,0))</f>
        <v/>
      </c>
      <c r="E1228" s="213" t="str">
        <f ca="1">IF(ISERROR($Q1228),"",OFFSET(K!$C$1,$Q1228-1,0))</f>
        <v/>
      </c>
      <c r="F1228" s="213" t="str">
        <f t="shared" ca="1" si="19"/>
        <v/>
      </c>
      <c r="G1228" s="198"/>
      <c r="H1228" s="207"/>
      <c r="I1228" s="207"/>
      <c r="J1228" s="207"/>
      <c r="K1228" s="207"/>
      <c r="L1228" s="207"/>
      <c r="M1228" s="207"/>
      <c r="N1228" s="207"/>
      <c r="O1228" s="199"/>
      <c r="P1228" s="208"/>
      <c r="Q1228" s="209" t="e">
        <f>IF(OR(C1228="",C1228=R$4,C1228=S$4),NA(),MATCH($B1228&amp;$C1228,K!$E:$E,0))</f>
        <v>#N/A</v>
      </c>
    </row>
    <row r="1229" spans="1:17" ht="20.25">
      <c r="A1229" s="193"/>
      <c r="B1229" s="213"/>
      <c r="C1229" s="213"/>
      <c r="D1229" s="213" t="str">
        <f ca="1">IF(ISERROR($Q1229),"",OFFSET(K!$D$1,$Q1229-1,0))</f>
        <v/>
      </c>
      <c r="E1229" s="213" t="str">
        <f ca="1">IF(ISERROR($Q1229),"",OFFSET(K!$C$1,$Q1229-1,0))</f>
        <v/>
      </c>
      <c r="F1229" s="213" t="str">
        <f t="shared" ca="1" si="19"/>
        <v/>
      </c>
      <c r="G1229" s="198"/>
      <c r="H1229" s="207"/>
      <c r="I1229" s="207"/>
      <c r="J1229" s="207"/>
      <c r="K1229" s="207"/>
      <c r="L1229" s="207"/>
      <c r="M1229" s="207"/>
      <c r="N1229" s="207"/>
      <c r="O1229" s="199"/>
      <c r="P1229" s="208"/>
      <c r="Q1229" s="209" t="e">
        <f>IF(OR(C1229="",C1229=R$4,C1229=S$4),NA(),MATCH($B1229&amp;$C1229,K!$E:$E,0))</f>
        <v>#N/A</v>
      </c>
    </row>
    <row r="1230" spans="1:17" ht="20.25">
      <c r="A1230" s="193"/>
      <c r="B1230" s="213"/>
      <c r="C1230" s="213"/>
      <c r="D1230" s="213" t="str">
        <f ca="1">IF(ISERROR($Q1230),"",OFFSET(K!$D$1,$Q1230-1,0))</f>
        <v/>
      </c>
      <c r="E1230" s="213" t="str">
        <f ca="1">IF(ISERROR($Q1230),"",OFFSET(K!$C$1,$Q1230-1,0))</f>
        <v/>
      </c>
      <c r="F1230" s="213" t="str">
        <f t="shared" ca="1" si="19"/>
        <v/>
      </c>
      <c r="G1230" s="198"/>
      <c r="H1230" s="207"/>
      <c r="I1230" s="207"/>
      <c r="J1230" s="207"/>
      <c r="K1230" s="207"/>
      <c r="L1230" s="207"/>
      <c r="M1230" s="207"/>
      <c r="N1230" s="207"/>
      <c r="O1230" s="199"/>
      <c r="P1230" s="208"/>
      <c r="Q1230" s="209" t="e">
        <f>IF(OR(C1230="",C1230=R$4,C1230=S$4),NA(),MATCH($B1230&amp;$C1230,K!$E:$E,0))</f>
        <v>#N/A</v>
      </c>
    </row>
    <row r="1231" spans="1:17" ht="20.25">
      <c r="A1231" s="193"/>
      <c r="B1231" s="213"/>
      <c r="C1231" s="213"/>
      <c r="D1231" s="213" t="str">
        <f ca="1">IF(ISERROR($Q1231),"",OFFSET(K!$D$1,$Q1231-1,0))</f>
        <v/>
      </c>
      <c r="E1231" s="213" t="str">
        <f ca="1">IF(ISERROR($Q1231),"",OFFSET(K!$C$1,$Q1231-1,0))</f>
        <v/>
      </c>
      <c r="F1231" s="213" t="str">
        <f t="shared" ca="1" si="19"/>
        <v/>
      </c>
      <c r="G1231" s="198"/>
      <c r="H1231" s="207"/>
      <c r="I1231" s="207"/>
      <c r="J1231" s="207"/>
      <c r="K1231" s="207"/>
      <c r="L1231" s="207"/>
      <c r="M1231" s="207"/>
      <c r="N1231" s="207"/>
      <c r="O1231" s="199"/>
      <c r="P1231" s="208"/>
      <c r="Q1231" s="209" t="e">
        <f>IF(OR(C1231="",C1231=R$4,C1231=S$4),NA(),MATCH($B1231&amp;$C1231,K!$E:$E,0))</f>
        <v>#N/A</v>
      </c>
    </row>
    <row r="1232" spans="1:17" ht="20.25">
      <c r="A1232" s="193"/>
      <c r="B1232" s="213"/>
      <c r="C1232" s="213"/>
      <c r="D1232" s="213" t="str">
        <f ca="1">IF(ISERROR($Q1232),"",OFFSET(K!$D$1,$Q1232-1,0))</f>
        <v/>
      </c>
      <c r="E1232" s="213" t="str">
        <f ca="1">IF(ISERROR($Q1232),"",OFFSET(K!$C$1,$Q1232-1,0))</f>
        <v/>
      </c>
      <c r="F1232" s="213" t="str">
        <f t="shared" ca="1" si="19"/>
        <v/>
      </c>
      <c r="G1232" s="198"/>
      <c r="H1232" s="207"/>
      <c r="I1232" s="207"/>
      <c r="J1232" s="207"/>
      <c r="K1232" s="207"/>
      <c r="L1232" s="207"/>
      <c r="M1232" s="207"/>
      <c r="N1232" s="207"/>
      <c r="O1232" s="199"/>
      <c r="P1232" s="208"/>
      <c r="Q1232" s="209" t="e">
        <f>IF(OR(C1232="",C1232=R$4,C1232=S$4),NA(),MATCH($B1232&amp;$C1232,K!$E:$E,0))</f>
        <v>#N/A</v>
      </c>
    </row>
    <row r="1233" spans="1:17" ht="20.25">
      <c r="A1233" s="193"/>
      <c r="B1233" s="213"/>
      <c r="C1233" s="213"/>
      <c r="D1233" s="213" t="str">
        <f ca="1">IF(ISERROR($Q1233),"",OFFSET(K!$D$1,$Q1233-1,0))</f>
        <v/>
      </c>
      <c r="E1233" s="213" t="str">
        <f ca="1">IF(ISERROR($Q1233),"",OFFSET(K!$C$1,$Q1233-1,0))</f>
        <v/>
      </c>
      <c r="F1233" s="213" t="str">
        <f t="shared" ca="1" si="19"/>
        <v/>
      </c>
      <c r="G1233" s="198"/>
      <c r="H1233" s="207"/>
      <c r="I1233" s="207"/>
      <c r="J1233" s="207"/>
      <c r="K1233" s="207"/>
      <c r="L1233" s="207"/>
      <c r="M1233" s="207"/>
      <c r="N1233" s="207"/>
      <c r="O1233" s="199"/>
      <c r="P1233" s="208"/>
      <c r="Q1233" s="209" t="e">
        <f>IF(OR(C1233="",C1233=R$4,C1233=S$4),NA(),MATCH($B1233&amp;$C1233,K!$E:$E,0))</f>
        <v>#N/A</v>
      </c>
    </row>
    <row r="1234" spans="1:17" ht="20.25">
      <c r="A1234" s="193"/>
      <c r="B1234" s="213"/>
      <c r="C1234" s="213"/>
      <c r="D1234" s="213" t="str">
        <f ca="1">IF(ISERROR($Q1234),"",OFFSET(K!$D$1,$Q1234-1,0))</f>
        <v/>
      </c>
      <c r="E1234" s="213" t="str">
        <f ca="1">IF(ISERROR($Q1234),"",OFFSET(K!$C$1,$Q1234-1,0))</f>
        <v/>
      </c>
      <c r="F1234" s="213" t="str">
        <f t="shared" ca="1" si="19"/>
        <v/>
      </c>
      <c r="G1234" s="198"/>
      <c r="H1234" s="207"/>
      <c r="I1234" s="207"/>
      <c r="J1234" s="207"/>
      <c r="K1234" s="207"/>
      <c r="L1234" s="207"/>
      <c r="M1234" s="207"/>
      <c r="N1234" s="207"/>
      <c r="O1234" s="199"/>
      <c r="P1234" s="208"/>
      <c r="Q1234" s="209" t="e">
        <f>IF(OR(C1234="",C1234=R$4,C1234=S$4),NA(),MATCH($B1234&amp;$C1234,K!$E:$E,0))</f>
        <v>#N/A</v>
      </c>
    </row>
    <row r="1235" spans="1:17" ht="20.25">
      <c r="A1235" s="193"/>
      <c r="B1235" s="213"/>
      <c r="C1235" s="213"/>
      <c r="D1235" s="213" t="str">
        <f ca="1">IF(ISERROR($Q1235),"",OFFSET(K!$D$1,$Q1235-1,0))</f>
        <v/>
      </c>
      <c r="E1235" s="213" t="str">
        <f ca="1">IF(ISERROR($Q1235),"",OFFSET(K!$C$1,$Q1235-1,0))</f>
        <v/>
      </c>
      <c r="F1235" s="213" t="str">
        <f t="shared" ca="1" si="19"/>
        <v/>
      </c>
      <c r="G1235" s="198"/>
      <c r="H1235" s="207"/>
      <c r="I1235" s="207"/>
      <c r="J1235" s="207"/>
      <c r="K1235" s="207"/>
      <c r="L1235" s="207"/>
      <c r="M1235" s="207"/>
      <c r="N1235" s="207"/>
      <c r="O1235" s="199"/>
      <c r="P1235" s="208"/>
      <c r="Q1235" s="209" t="e">
        <f>IF(OR(C1235="",C1235=R$4,C1235=S$4),NA(),MATCH($B1235&amp;$C1235,K!$E:$E,0))</f>
        <v>#N/A</v>
      </c>
    </row>
    <row r="1236" spans="1:17" ht="20.25">
      <c r="A1236" s="193"/>
      <c r="B1236" s="213"/>
      <c r="C1236" s="213"/>
      <c r="D1236" s="213" t="str">
        <f ca="1">IF(ISERROR($Q1236),"",OFFSET(K!$D$1,$Q1236-1,0))</f>
        <v/>
      </c>
      <c r="E1236" s="213" t="str">
        <f ca="1">IF(ISERROR($Q1236),"",OFFSET(K!$C$1,$Q1236-1,0))</f>
        <v/>
      </c>
      <c r="F1236" s="213" t="str">
        <f t="shared" ca="1" si="19"/>
        <v/>
      </c>
      <c r="G1236" s="198"/>
      <c r="H1236" s="207"/>
      <c r="I1236" s="207"/>
      <c r="J1236" s="207"/>
      <c r="K1236" s="207"/>
      <c r="L1236" s="207"/>
      <c r="M1236" s="207"/>
      <c r="N1236" s="207"/>
      <c r="O1236" s="199"/>
      <c r="P1236" s="208"/>
      <c r="Q1236" s="209" t="e">
        <f>IF(OR(C1236="",C1236=R$4,C1236=S$4),NA(),MATCH($B1236&amp;$C1236,K!$E:$E,0))</f>
        <v>#N/A</v>
      </c>
    </row>
    <row r="1237" spans="1:17" ht="20.25">
      <c r="A1237" s="193"/>
      <c r="B1237" s="213"/>
      <c r="C1237" s="213"/>
      <c r="D1237" s="213" t="str">
        <f ca="1">IF(ISERROR($Q1237),"",OFFSET(K!$D$1,$Q1237-1,0))</f>
        <v/>
      </c>
      <c r="E1237" s="213" t="str">
        <f ca="1">IF(ISERROR($Q1237),"",OFFSET(K!$C$1,$Q1237-1,0))</f>
        <v/>
      </c>
      <c r="F1237" s="213" t="str">
        <f t="shared" ca="1" si="19"/>
        <v/>
      </c>
      <c r="G1237" s="198"/>
      <c r="H1237" s="207"/>
      <c r="I1237" s="207"/>
      <c r="J1237" s="207"/>
      <c r="K1237" s="207"/>
      <c r="L1237" s="207"/>
      <c r="M1237" s="207"/>
      <c r="N1237" s="207"/>
      <c r="O1237" s="199"/>
      <c r="P1237" s="208"/>
      <c r="Q1237" s="209" t="e">
        <f>IF(OR(C1237="",C1237=R$4,C1237=S$4),NA(),MATCH($B1237&amp;$C1237,K!$E:$E,0))</f>
        <v>#N/A</v>
      </c>
    </row>
    <row r="1238" spans="1:17" ht="20.25">
      <c r="A1238" s="193"/>
      <c r="B1238" s="213"/>
      <c r="C1238" s="213"/>
      <c r="D1238" s="213" t="str">
        <f ca="1">IF(ISERROR($Q1238),"",OFFSET(K!$D$1,$Q1238-1,0))</f>
        <v/>
      </c>
      <c r="E1238" s="213" t="str">
        <f ca="1">IF(ISERROR($Q1238),"",OFFSET(K!$C$1,$Q1238-1,0))</f>
        <v/>
      </c>
      <c r="F1238" s="213" t="str">
        <f t="shared" ca="1" si="19"/>
        <v/>
      </c>
      <c r="G1238" s="198"/>
      <c r="H1238" s="207"/>
      <c r="I1238" s="207"/>
      <c r="J1238" s="207"/>
      <c r="K1238" s="207"/>
      <c r="L1238" s="207"/>
      <c r="M1238" s="207"/>
      <c r="N1238" s="207"/>
      <c r="O1238" s="199"/>
      <c r="P1238" s="208"/>
      <c r="Q1238" s="209" t="e">
        <f>IF(OR(C1238="",C1238=R$4,C1238=S$4),NA(),MATCH($B1238&amp;$C1238,K!$E:$E,0))</f>
        <v>#N/A</v>
      </c>
    </row>
    <row r="1239" spans="1:17" ht="20.25">
      <c r="A1239" s="193"/>
      <c r="B1239" s="213"/>
      <c r="C1239" s="213"/>
      <c r="D1239" s="213" t="str">
        <f ca="1">IF(ISERROR($Q1239),"",OFFSET(K!$D$1,$Q1239-1,0))</f>
        <v/>
      </c>
      <c r="E1239" s="213" t="str">
        <f ca="1">IF(ISERROR($Q1239),"",OFFSET(K!$C$1,$Q1239-1,0))</f>
        <v/>
      </c>
      <c r="F1239" s="213" t="str">
        <f t="shared" ca="1" si="19"/>
        <v/>
      </c>
      <c r="G1239" s="198"/>
      <c r="H1239" s="207"/>
      <c r="I1239" s="207"/>
      <c r="J1239" s="207"/>
      <c r="K1239" s="207"/>
      <c r="L1239" s="207"/>
      <c r="M1239" s="207"/>
      <c r="N1239" s="207"/>
      <c r="O1239" s="199"/>
      <c r="P1239" s="208"/>
      <c r="Q1239" s="209" t="e">
        <f>IF(OR(C1239="",C1239=R$4,C1239=S$4),NA(),MATCH($B1239&amp;$C1239,K!$E:$E,0))</f>
        <v>#N/A</v>
      </c>
    </row>
    <row r="1240" spans="1:17" ht="20.25">
      <c r="A1240" s="193"/>
      <c r="B1240" s="213"/>
      <c r="C1240" s="213"/>
      <c r="D1240" s="213" t="str">
        <f ca="1">IF(ISERROR($Q1240),"",OFFSET(K!$D$1,$Q1240-1,0))</f>
        <v/>
      </c>
      <c r="E1240" s="213" t="str">
        <f ca="1">IF(ISERROR($Q1240),"",OFFSET(K!$C$1,$Q1240-1,0))</f>
        <v/>
      </c>
      <c r="F1240" s="213" t="str">
        <f t="shared" ca="1" si="19"/>
        <v/>
      </c>
      <c r="G1240" s="198"/>
      <c r="H1240" s="207"/>
      <c r="I1240" s="207"/>
      <c r="J1240" s="207"/>
      <c r="K1240" s="207"/>
      <c r="L1240" s="207"/>
      <c r="M1240" s="207"/>
      <c r="N1240" s="207"/>
      <c r="O1240" s="199"/>
      <c r="P1240" s="208"/>
      <c r="Q1240" s="209" t="e">
        <f>IF(OR(C1240="",C1240=R$4,C1240=S$4),NA(),MATCH($B1240&amp;$C1240,K!$E:$E,0))</f>
        <v>#N/A</v>
      </c>
    </row>
    <row r="1241" spans="1:17" ht="20.25">
      <c r="A1241" s="193"/>
      <c r="B1241" s="213"/>
      <c r="C1241" s="213"/>
      <c r="D1241" s="213" t="str">
        <f ca="1">IF(ISERROR($Q1241),"",OFFSET(K!$D$1,$Q1241-1,0))</f>
        <v/>
      </c>
      <c r="E1241" s="213" t="str">
        <f ca="1">IF(ISERROR($Q1241),"",OFFSET(K!$C$1,$Q1241-1,0))</f>
        <v/>
      </c>
      <c r="F1241" s="213" t="str">
        <f t="shared" ca="1" si="19"/>
        <v/>
      </c>
      <c r="G1241" s="198"/>
      <c r="H1241" s="207"/>
      <c r="I1241" s="207"/>
      <c r="J1241" s="207"/>
      <c r="K1241" s="207"/>
      <c r="L1241" s="207"/>
      <c r="M1241" s="207"/>
      <c r="N1241" s="207"/>
      <c r="O1241" s="199"/>
      <c r="P1241" s="208"/>
      <c r="Q1241" s="209" t="e">
        <f>IF(OR(C1241="",C1241=R$4,C1241=S$4),NA(),MATCH($B1241&amp;$C1241,K!$E:$E,0))</f>
        <v>#N/A</v>
      </c>
    </row>
    <row r="1242" spans="1:17" ht="20.25">
      <c r="A1242" s="193"/>
      <c r="B1242" s="213"/>
      <c r="C1242" s="213"/>
      <c r="D1242" s="213" t="str">
        <f ca="1">IF(ISERROR($Q1242),"",OFFSET(K!$D$1,$Q1242-1,0))</f>
        <v/>
      </c>
      <c r="E1242" s="213" t="str">
        <f ca="1">IF(ISERROR($Q1242),"",OFFSET(K!$C$1,$Q1242-1,0))</f>
        <v/>
      </c>
      <c r="F1242" s="213" t="str">
        <f t="shared" ca="1" si="19"/>
        <v/>
      </c>
      <c r="G1242" s="198"/>
      <c r="H1242" s="207"/>
      <c r="I1242" s="207"/>
      <c r="J1242" s="207"/>
      <c r="K1242" s="207"/>
      <c r="L1242" s="207"/>
      <c r="M1242" s="207"/>
      <c r="N1242" s="207"/>
      <c r="O1242" s="199"/>
      <c r="P1242" s="208"/>
      <c r="Q1242" s="209" t="e">
        <f>IF(OR(C1242="",C1242=R$4,C1242=S$4),NA(),MATCH($B1242&amp;$C1242,K!$E:$E,0))</f>
        <v>#N/A</v>
      </c>
    </row>
    <row r="1243" spans="1:17" ht="20.25">
      <c r="A1243" s="193"/>
      <c r="B1243" s="213"/>
      <c r="C1243" s="213"/>
      <c r="D1243" s="213" t="str">
        <f ca="1">IF(ISERROR($Q1243),"",OFFSET(K!$D$1,$Q1243-1,0))</f>
        <v/>
      </c>
      <c r="E1243" s="213" t="str">
        <f ca="1">IF(ISERROR($Q1243),"",OFFSET(K!$C$1,$Q1243-1,0))</f>
        <v/>
      </c>
      <c r="F1243" s="213" t="str">
        <f t="shared" ca="1" si="19"/>
        <v/>
      </c>
      <c r="G1243" s="198"/>
      <c r="H1243" s="207"/>
      <c r="I1243" s="207"/>
      <c r="J1243" s="207"/>
      <c r="K1243" s="207"/>
      <c r="L1243" s="207"/>
      <c r="M1243" s="207"/>
      <c r="N1243" s="207"/>
      <c r="O1243" s="199"/>
      <c r="P1243" s="208"/>
      <c r="Q1243" s="209" t="e">
        <f>IF(OR(C1243="",C1243=R$4,C1243=S$4),NA(),MATCH($B1243&amp;$C1243,K!$E:$E,0))</f>
        <v>#N/A</v>
      </c>
    </row>
    <row r="1244" spans="1:17" ht="20.25">
      <c r="A1244" s="193"/>
      <c r="B1244" s="213"/>
      <c r="C1244" s="213"/>
      <c r="D1244" s="213" t="str">
        <f ca="1">IF(ISERROR($Q1244),"",OFFSET(K!$D$1,$Q1244-1,0))</f>
        <v/>
      </c>
      <c r="E1244" s="213" t="str">
        <f ca="1">IF(ISERROR($Q1244),"",OFFSET(K!$C$1,$Q1244-1,0))</f>
        <v/>
      </c>
      <c r="F1244" s="213" t="str">
        <f t="shared" ca="1" si="19"/>
        <v/>
      </c>
      <c r="G1244" s="198"/>
      <c r="H1244" s="207"/>
      <c r="I1244" s="207"/>
      <c r="J1244" s="207"/>
      <c r="K1244" s="207"/>
      <c r="L1244" s="207"/>
      <c r="M1244" s="207"/>
      <c r="N1244" s="207"/>
      <c r="O1244" s="199"/>
      <c r="P1244" s="208"/>
      <c r="Q1244" s="209" t="e">
        <f>IF(OR(C1244="",C1244=R$4,C1244=S$4),NA(),MATCH($B1244&amp;$C1244,K!$E:$E,0))</f>
        <v>#N/A</v>
      </c>
    </row>
    <row r="1245" spans="1:17" ht="20.25">
      <c r="A1245" s="193"/>
      <c r="B1245" s="213"/>
      <c r="C1245" s="213"/>
      <c r="D1245" s="213" t="str">
        <f ca="1">IF(ISERROR($Q1245),"",OFFSET(K!$D$1,$Q1245-1,0))</f>
        <v/>
      </c>
      <c r="E1245" s="213" t="str">
        <f ca="1">IF(ISERROR($Q1245),"",OFFSET(K!$C$1,$Q1245-1,0))</f>
        <v/>
      </c>
      <c r="F1245" s="213" t="str">
        <f t="shared" ca="1" si="19"/>
        <v/>
      </c>
      <c r="G1245" s="198"/>
      <c r="H1245" s="207"/>
      <c r="I1245" s="207"/>
      <c r="J1245" s="207"/>
      <c r="K1245" s="207"/>
      <c r="L1245" s="207"/>
      <c r="M1245" s="207"/>
      <c r="N1245" s="207"/>
      <c r="O1245" s="199"/>
      <c r="P1245" s="208"/>
      <c r="Q1245" s="209" t="e">
        <f>IF(OR(C1245="",C1245=R$4,C1245=S$4),NA(),MATCH($B1245&amp;$C1245,K!$E:$E,0))</f>
        <v>#N/A</v>
      </c>
    </row>
    <row r="1246" spans="1:17" ht="20.25">
      <c r="A1246" s="193"/>
      <c r="B1246" s="213"/>
      <c r="C1246" s="213"/>
      <c r="D1246" s="213" t="str">
        <f ca="1">IF(ISERROR($Q1246),"",OFFSET(K!$D$1,$Q1246-1,0))</f>
        <v/>
      </c>
      <c r="E1246" s="213" t="str">
        <f ca="1">IF(ISERROR($Q1246),"",OFFSET(K!$C$1,$Q1246-1,0))</f>
        <v/>
      </c>
      <c r="F1246" s="213" t="str">
        <f t="shared" ca="1" si="19"/>
        <v/>
      </c>
      <c r="G1246" s="198"/>
      <c r="H1246" s="207"/>
      <c r="I1246" s="207"/>
      <c r="J1246" s="207"/>
      <c r="K1246" s="207"/>
      <c r="L1246" s="207"/>
      <c r="M1246" s="207"/>
      <c r="N1246" s="207"/>
      <c r="O1246" s="199"/>
      <c r="P1246" s="208"/>
      <c r="Q1246" s="209" t="e">
        <f>IF(OR(C1246="",C1246=R$4,C1246=S$4),NA(),MATCH($B1246&amp;$C1246,K!$E:$E,0))</f>
        <v>#N/A</v>
      </c>
    </row>
    <row r="1247" spans="1:17" ht="20.25">
      <c r="A1247" s="193"/>
      <c r="B1247" s="213"/>
      <c r="C1247" s="213"/>
      <c r="D1247" s="213" t="str">
        <f ca="1">IF(ISERROR($Q1247),"",OFFSET(K!$D$1,$Q1247-1,0))</f>
        <v/>
      </c>
      <c r="E1247" s="213" t="str">
        <f ca="1">IF(ISERROR($Q1247),"",OFFSET(K!$C$1,$Q1247-1,0))</f>
        <v/>
      </c>
      <c r="F1247" s="213" t="str">
        <f t="shared" ca="1" si="19"/>
        <v/>
      </c>
      <c r="G1247" s="198"/>
      <c r="H1247" s="207"/>
      <c r="I1247" s="207"/>
      <c r="J1247" s="207"/>
      <c r="K1247" s="207"/>
      <c r="L1247" s="207"/>
      <c r="M1247" s="207"/>
      <c r="N1247" s="207"/>
      <c r="O1247" s="199"/>
      <c r="P1247" s="208"/>
      <c r="Q1247" s="209" t="e">
        <f>IF(OR(C1247="",C1247=R$4,C1247=S$4),NA(),MATCH($B1247&amp;$C1247,K!$E:$E,0))</f>
        <v>#N/A</v>
      </c>
    </row>
    <row r="1248" spans="1:17" ht="20.25">
      <c r="A1248" s="193"/>
      <c r="B1248" s="213"/>
      <c r="C1248" s="213"/>
      <c r="D1248" s="213" t="str">
        <f ca="1">IF(ISERROR($Q1248),"",OFFSET(K!$D$1,$Q1248-1,0))</f>
        <v/>
      </c>
      <c r="E1248" s="213" t="str">
        <f ca="1">IF(ISERROR($Q1248),"",OFFSET(K!$C$1,$Q1248-1,0))</f>
        <v/>
      </c>
      <c r="F1248" s="213" t="str">
        <f t="shared" ca="1" si="19"/>
        <v/>
      </c>
      <c r="G1248" s="198"/>
      <c r="H1248" s="207"/>
      <c r="I1248" s="207"/>
      <c r="J1248" s="207"/>
      <c r="K1248" s="207"/>
      <c r="L1248" s="207"/>
      <c r="M1248" s="207"/>
      <c r="N1248" s="207"/>
      <c r="O1248" s="199"/>
      <c r="P1248" s="208"/>
      <c r="Q1248" s="209" t="e">
        <f>IF(OR(C1248="",C1248=R$4,C1248=S$4),NA(),MATCH($B1248&amp;$C1248,K!$E:$E,0))</f>
        <v>#N/A</v>
      </c>
    </row>
    <row r="1249" spans="1:17" ht="20.25">
      <c r="A1249" s="193"/>
      <c r="B1249" s="213"/>
      <c r="C1249" s="213"/>
      <c r="D1249" s="213" t="str">
        <f ca="1">IF(ISERROR($Q1249),"",OFFSET(K!$D$1,$Q1249-1,0))</f>
        <v/>
      </c>
      <c r="E1249" s="213" t="str">
        <f ca="1">IF(ISERROR($Q1249),"",OFFSET(K!$C$1,$Q1249-1,0))</f>
        <v/>
      </c>
      <c r="F1249" s="213" t="str">
        <f t="shared" ca="1" si="19"/>
        <v/>
      </c>
      <c r="G1249" s="198"/>
      <c r="H1249" s="207"/>
      <c r="I1249" s="207"/>
      <c r="J1249" s="207"/>
      <c r="K1249" s="207"/>
      <c r="L1249" s="207"/>
      <c r="M1249" s="207"/>
      <c r="N1249" s="207"/>
      <c r="O1249" s="199"/>
      <c r="P1249" s="208"/>
      <c r="Q1249" s="209" t="e">
        <f>IF(OR(C1249="",C1249=R$4,C1249=S$4),NA(),MATCH($B1249&amp;$C1249,K!$E:$E,0))</f>
        <v>#N/A</v>
      </c>
    </row>
    <row r="1250" spans="1:17" ht="20.25">
      <c r="A1250" s="193"/>
      <c r="B1250" s="213"/>
      <c r="C1250" s="213"/>
      <c r="D1250" s="213" t="str">
        <f ca="1">IF(ISERROR($Q1250),"",OFFSET(K!$D$1,$Q1250-1,0))</f>
        <v/>
      </c>
      <c r="E1250" s="213" t="str">
        <f ca="1">IF(ISERROR($Q1250),"",OFFSET(K!$C$1,$Q1250-1,0))</f>
        <v/>
      </c>
      <c r="F1250" s="213" t="str">
        <f t="shared" ca="1" si="19"/>
        <v/>
      </c>
      <c r="G1250" s="198"/>
      <c r="H1250" s="207"/>
      <c r="I1250" s="207"/>
      <c r="J1250" s="207"/>
      <c r="K1250" s="207"/>
      <c r="L1250" s="207"/>
      <c r="M1250" s="207"/>
      <c r="N1250" s="207"/>
      <c r="O1250" s="199"/>
      <c r="P1250" s="208"/>
      <c r="Q1250" s="209" t="e">
        <f>IF(OR(C1250="",C1250=R$4,C1250=S$4),NA(),MATCH($B1250&amp;$C1250,K!$E:$E,0))</f>
        <v>#N/A</v>
      </c>
    </row>
    <row r="1251" spans="1:17" ht="20.25">
      <c r="A1251" s="193"/>
      <c r="B1251" s="213"/>
      <c r="C1251" s="213"/>
      <c r="D1251" s="213" t="str">
        <f ca="1">IF(ISERROR($Q1251),"",OFFSET(K!$D$1,$Q1251-1,0))</f>
        <v/>
      </c>
      <c r="E1251" s="213" t="str">
        <f ca="1">IF(ISERROR($Q1251),"",OFFSET(K!$C$1,$Q1251-1,0))</f>
        <v/>
      </c>
      <c r="F1251" s="213" t="str">
        <f t="shared" ca="1" si="19"/>
        <v/>
      </c>
      <c r="G1251" s="198"/>
      <c r="H1251" s="207"/>
      <c r="I1251" s="207"/>
      <c r="J1251" s="207"/>
      <c r="K1251" s="207"/>
      <c r="L1251" s="207"/>
      <c r="M1251" s="207"/>
      <c r="N1251" s="207"/>
      <c r="O1251" s="199"/>
      <c r="P1251" s="208"/>
      <c r="Q1251" s="209" t="e">
        <f>IF(OR(C1251="",C1251=R$4,C1251=S$4),NA(),MATCH($B1251&amp;$C1251,K!$E:$E,0))</f>
        <v>#N/A</v>
      </c>
    </row>
    <row r="1252" spans="1:17" ht="20.25">
      <c r="A1252" s="193"/>
      <c r="B1252" s="213"/>
      <c r="C1252" s="213"/>
      <c r="D1252" s="213" t="str">
        <f ca="1">IF(ISERROR($Q1252),"",OFFSET(K!$D$1,$Q1252-1,0))</f>
        <v/>
      </c>
      <c r="E1252" s="213" t="str">
        <f ca="1">IF(ISERROR($Q1252),"",OFFSET(K!$C$1,$Q1252-1,0))</f>
        <v/>
      </c>
      <c r="F1252" s="213" t="str">
        <f t="shared" ca="1" si="19"/>
        <v/>
      </c>
      <c r="G1252" s="198"/>
      <c r="H1252" s="207"/>
      <c r="I1252" s="207"/>
      <c r="J1252" s="207"/>
      <c r="K1252" s="207"/>
      <c r="L1252" s="207"/>
      <c r="M1252" s="207"/>
      <c r="N1252" s="207"/>
      <c r="O1252" s="199"/>
      <c r="P1252" s="208"/>
      <c r="Q1252" s="209" t="e">
        <f>IF(OR(C1252="",C1252=R$4,C1252=S$4),NA(),MATCH($B1252&amp;$C1252,K!$E:$E,0))</f>
        <v>#N/A</v>
      </c>
    </row>
    <row r="1253" spans="1:17" ht="20.25">
      <c r="A1253" s="193"/>
      <c r="B1253" s="213"/>
      <c r="C1253" s="213"/>
      <c r="D1253" s="213" t="str">
        <f ca="1">IF(ISERROR($Q1253),"",OFFSET(K!$D$1,$Q1253-1,0))</f>
        <v/>
      </c>
      <c r="E1253" s="213" t="str">
        <f ca="1">IF(ISERROR($Q1253),"",OFFSET(K!$C$1,$Q1253-1,0))</f>
        <v/>
      </c>
      <c r="F1253" s="213" t="str">
        <f t="shared" ca="1" si="19"/>
        <v/>
      </c>
      <c r="G1253" s="198"/>
      <c r="H1253" s="207"/>
      <c r="I1253" s="207"/>
      <c r="J1253" s="207"/>
      <c r="K1253" s="207"/>
      <c r="L1253" s="207"/>
      <c r="M1253" s="207"/>
      <c r="N1253" s="207"/>
      <c r="O1253" s="199"/>
      <c r="P1253" s="208"/>
      <c r="Q1253" s="209" t="e">
        <f>IF(OR(C1253="",C1253=R$4,C1253=S$4),NA(),MATCH($B1253&amp;$C1253,K!$E:$E,0))</f>
        <v>#N/A</v>
      </c>
    </row>
    <row r="1254" spans="1:17" ht="20.25">
      <c r="A1254" s="193"/>
      <c r="B1254" s="213"/>
      <c r="C1254" s="213"/>
      <c r="D1254" s="213" t="str">
        <f ca="1">IF(ISERROR($Q1254),"",OFFSET(K!$D$1,$Q1254-1,0))</f>
        <v/>
      </c>
      <c r="E1254" s="213" t="str">
        <f ca="1">IF(ISERROR($Q1254),"",OFFSET(K!$C$1,$Q1254-1,0))</f>
        <v/>
      </c>
      <c r="F1254" s="213" t="str">
        <f t="shared" ca="1" si="19"/>
        <v/>
      </c>
      <c r="G1254" s="198"/>
      <c r="H1254" s="207"/>
      <c r="I1254" s="207"/>
      <c r="J1254" s="207"/>
      <c r="K1254" s="207"/>
      <c r="L1254" s="207"/>
      <c r="M1254" s="207"/>
      <c r="N1254" s="207"/>
      <c r="O1254" s="199"/>
      <c r="P1254" s="208"/>
      <c r="Q1254" s="209" t="e">
        <f>IF(OR(C1254="",C1254=R$4,C1254=S$4),NA(),MATCH($B1254&amp;$C1254,K!$E:$E,0))</f>
        <v>#N/A</v>
      </c>
    </row>
    <row r="1255" spans="1:17" ht="20.25">
      <c r="A1255" s="193"/>
      <c r="B1255" s="213"/>
      <c r="C1255" s="213"/>
      <c r="D1255" s="213" t="str">
        <f ca="1">IF(ISERROR($Q1255),"",OFFSET(K!$D$1,$Q1255-1,0))</f>
        <v/>
      </c>
      <c r="E1255" s="213" t="str">
        <f ca="1">IF(ISERROR($Q1255),"",OFFSET(K!$C$1,$Q1255-1,0))</f>
        <v/>
      </c>
      <c r="F1255" s="213" t="str">
        <f t="shared" ca="1" si="19"/>
        <v/>
      </c>
      <c r="G1255" s="198"/>
      <c r="H1255" s="207"/>
      <c r="I1255" s="207"/>
      <c r="J1255" s="207"/>
      <c r="K1255" s="207"/>
      <c r="L1255" s="207"/>
      <c r="M1255" s="207"/>
      <c r="N1255" s="207"/>
      <c r="O1255" s="199"/>
      <c r="P1255" s="208"/>
      <c r="Q1255" s="209" t="e">
        <f>IF(OR(C1255="",C1255=R$4,C1255=S$4),NA(),MATCH($B1255&amp;$C1255,K!$E:$E,0))</f>
        <v>#N/A</v>
      </c>
    </row>
    <row r="1256" spans="1:17" ht="20.25">
      <c r="A1256" s="193"/>
      <c r="B1256" s="213"/>
      <c r="C1256" s="213"/>
      <c r="D1256" s="213" t="str">
        <f ca="1">IF(ISERROR($Q1256),"",OFFSET(K!$D$1,$Q1256-1,0))</f>
        <v/>
      </c>
      <c r="E1256" s="213" t="str">
        <f ca="1">IF(ISERROR($Q1256),"",OFFSET(K!$C$1,$Q1256-1,0))</f>
        <v/>
      </c>
      <c r="F1256" s="213" t="str">
        <f t="shared" ca="1" si="19"/>
        <v/>
      </c>
      <c r="G1256" s="198"/>
      <c r="H1256" s="207"/>
      <c r="I1256" s="207"/>
      <c r="J1256" s="207"/>
      <c r="K1256" s="207"/>
      <c r="L1256" s="207"/>
      <c r="M1256" s="207"/>
      <c r="N1256" s="207"/>
      <c r="O1256" s="199"/>
      <c r="P1256" s="208"/>
      <c r="Q1256" s="209" t="e">
        <f>IF(OR(C1256="",C1256=R$4,C1256=S$4),NA(),MATCH($B1256&amp;$C1256,K!$E:$E,0))</f>
        <v>#N/A</v>
      </c>
    </row>
    <row r="1257" spans="1:17" ht="20.25">
      <c r="A1257" s="193"/>
      <c r="B1257" s="213"/>
      <c r="C1257" s="213"/>
      <c r="D1257" s="213" t="str">
        <f ca="1">IF(ISERROR($Q1257),"",OFFSET(K!$D$1,$Q1257-1,0))</f>
        <v/>
      </c>
      <c r="E1257" s="213" t="str">
        <f ca="1">IF(ISERROR($Q1257),"",OFFSET(K!$C$1,$Q1257-1,0))</f>
        <v/>
      </c>
      <c r="F1257" s="213" t="str">
        <f t="shared" ca="1" si="19"/>
        <v/>
      </c>
      <c r="G1257" s="198"/>
      <c r="H1257" s="207"/>
      <c r="I1257" s="207"/>
      <c r="J1257" s="207"/>
      <c r="K1257" s="207"/>
      <c r="L1257" s="207"/>
      <c r="M1257" s="207"/>
      <c r="N1257" s="207"/>
      <c r="O1257" s="199"/>
      <c r="P1257" s="208"/>
      <c r="Q1257" s="209" t="e">
        <f>IF(OR(C1257="",C1257=R$4,C1257=S$4),NA(),MATCH($B1257&amp;$C1257,K!$E:$E,0))</f>
        <v>#N/A</v>
      </c>
    </row>
    <row r="1258" spans="1:17" ht="20.25">
      <c r="A1258" s="193"/>
      <c r="B1258" s="213"/>
      <c r="C1258" s="213"/>
      <c r="D1258" s="213" t="str">
        <f ca="1">IF(ISERROR($Q1258),"",OFFSET(K!$D$1,$Q1258-1,0))</f>
        <v/>
      </c>
      <c r="E1258" s="213" t="str">
        <f ca="1">IF(ISERROR($Q1258),"",OFFSET(K!$C$1,$Q1258-1,0))</f>
        <v/>
      </c>
      <c r="F1258" s="213" t="str">
        <f t="shared" ca="1" si="19"/>
        <v/>
      </c>
      <c r="G1258" s="198"/>
      <c r="H1258" s="207"/>
      <c r="I1258" s="207"/>
      <c r="J1258" s="207"/>
      <c r="K1258" s="207"/>
      <c r="L1258" s="207"/>
      <c r="M1258" s="207"/>
      <c r="N1258" s="207"/>
      <c r="O1258" s="199"/>
      <c r="P1258" s="208"/>
      <c r="Q1258" s="209" t="e">
        <f>IF(OR(C1258="",C1258=R$4,C1258=S$4),NA(),MATCH($B1258&amp;$C1258,K!$E:$E,0))</f>
        <v>#N/A</v>
      </c>
    </row>
    <row r="1259" spans="1:17" ht="20.25">
      <c r="A1259" s="193"/>
      <c r="B1259" s="213"/>
      <c r="C1259" s="213"/>
      <c r="D1259" s="213" t="str">
        <f ca="1">IF(ISERROR($Q1259),"",OFFSET(K!$D$1,$Q1259-1,0))</f>
        <v/>
      </c>
      <c r="E1259" s="213" t="str">
        <f ca="1">IF(ISERROR($Q1259),"",OFFSET(K!$C$1,$Q1259-1,0))</f>
        <v/>
      </c>
      <c r="F1259" s="213" t="str">
        <f t="shared" ca="1" si="19"/>
        <v/>
      </c>
      <c r="G1259" s="198"/>
      <c r="H1259" s="207"/>
      <c r="I1259" s="207"/>
      <c r="J1259" s="207"/>
      <c r="K1259" s="207"/>
      <c r="L1259" s="207"/>
      <c r="M1259" s="207"/>
      <c r="N1259" s="207"/>
      <c r="O1259" s="199"/>
      <c r="P1259" s="208"/>
      <c r="Q1259" s="209" t="e">
        <f>IF(OR(C1259="",C1259=R$4,C1259=S$4),NA(),MATCH($B1259&amp;$C1259,K!$E:$E,0))</f>
        <v>#N/A</v>
      </c>
    </row>
    <row r="1260" spans="1:17" ht="20.25">
      <c r="A1260" s="193"/>
      <c r="B1260" s="213"/>
      <c r="C1260" s="213"/>
      <c r="D1260" s="213" t="str">
        <f ca="1">IF(ISERROR($Q1260),"",OFFSET(K!$D$1,$Q1260-1,0))</f>
        <v/>
      </c>
      <c r="E1260" s="213" t="str">
        <f ca="1">IF(ISERROR($Q1260),"",OFFSET(K!$C$1,$Q1260-1,0))</f>
        <v/>
      </c>
      <c r="F1260" s="213" t="str">
        <f t="shared" ca="1" si="19"/>
        <v/>
      </c>
      <c r="G1260" s="198"/>
      <c r="H1260" s="207"/>
      <c r="I1260" s="207"/>
      <c r="J1260" s="207"/>
      <c r="K1260" s="207"/>
      <c r="L1260" s="207"/>
      <c r="M1260" s="207"/>
      <c r="N1260" s="207"/>
      <c r="O1260" s="199"/>
      <c r="P1260" s="208"/>
      <c r="Q1260" s="209" t="e">
        <f>IF(OR(C1260="",C1260=R$4,C1260=S$4),NA(),MATCH($B1260&amp;$C1260,K!$E:$E,0))</f>
        <v>#N/A</v>
      </c>
    </row>
    <row r="1261" spans="1:17" ht="20.25">
      <c r="A1261" s="193"/>
      <c r="B1261" s="213"/>
      <c r="C1261" s="213"/>
      <c r="D1261" s="213" t="str">
        <f ca="1">IF(ISERROR($Q1261),"",OFFSET(K!$D$1,$Q1261-1,0))</f>
        <v/>
      </c>
      <c r="E1261" s="213" t="str">
        <f ca="1">IF(ISERROR($Q1261),"",OFFSET(K!$C$1,$Q1261-1,0))</f>
        <v/>
      </c>
      <c r="F1261" s="213" t="str">
        <f t="shared" ca="1" si="19"/>
        <v/>
      </c>
      <c r="G1261" s="198"/>
      <c r="H1261" s="207"/>
      <c r="I1261" s="207"/>
      <c r="J1261" s="207"/>
      <c r="K1261" s="207"/>
      <c r="L1261" s="207"/>
      <c r="M1261" s="207"/>
      <c r="N1261" s="207"/>
      <c r="O1261" s="199"/>
      <c r="P1261" s="208"/>
      <c r="Q1261" s="209" t="e">
        <f>IF(OR(C1261="",C1261=R$4,C1261=S$4),NA(),MATCH($B1261&amp;$C1261,K!$E:$E,0))</f>
        <v>#N/A</v>
      </c>
    </row>
    <row r="1262" spans="1:17" ht="20.25">
      <c r="A1262" s="193"/>
      <c r="B1262" s="213"/>
      <c r="C1262" s="213"/>
      <c r="D1262" s="213" t="str">
        <f ca="1">IF(ISERROR($Q1262),"",OFFSET(K!$D$1,$Q1262-1,0))</f>
        <v/>
      </c>
      <c r="E1262" s="213" t="str">
        <f ca="1">IF(ISERROR($Q1262),"",OFFSET(K!$C$1,$Q1262-1,0))</f>
        <v/>
      </c>
      <c r="F1262" s="213" t="str">
        <f t="shared" ca="1" si="19"/>
        <v/>
      </c>
      <c r="G1262" s="198"/>
      <c r="H1262" s="207"/>
      <c r="I1262" s="207"/>
      <c r="J1262" s="207"/>
      <c r="K1262" s="207"/>
      <c r="L1262" s="207"/>
      <c r="M1262" s="207"/>
      <c r="N1262" s="207"/>
      <c r="O1262" s="199"/>
      <c r="P1262" s="208"/>
      <c r="Q1262" s="209" t="e">
        <f>IF(OR(C1262="",C1262=R$4,C1262=S$4),NA(),MATCH($B1262&amp;$C1262,K!$E:$E,0))</f>
        <v>#N/A</v>
      </c>
    </row>
    <row r="1263" spans="1:17" ht="20.25">
      <c r="A1263" s="193"/>
      <c r="B1263" s="213"/>
      <c r="C1263" s="213"/>
      <c r="D1263" s="213" t="str">
        <f ca="1">IF(ISERROR($Q1263),"",OFFSET(K!$D$1,$Q1263-1,0))</f>
        <v/>
      </c>
      <c r="E1263" s="213" t="str">
        <f ca="1">IF(ISERROR($Q1263),"",OFFSET(K!$C$1,$Q1263-1,0))</f>
        <v/>
      </c>
      <c r="F1263" s="213" t="str">
        <f t="shared" ca="1" si="19"/>
        <v/>
      </c>
      <c r="G1263" s="198"/>
      <c r="H1263" s="207"/>
      <c r="I1263" s="207"/>
      <c r="J1263" s="207"/>
      <c r="K1263" s="207"/>
      <c r="L1263" s="207"/>
      <c r="M1263" s="207"/>
      <c r="N1263" s="207"/>
      <c r="O1263" s="199"/>
      <c r="P1263" s="208"/>
      <c r="Q1263" s="209" t="e">
        <f>IF(OR(C1263="",C1263=R$4,C1263=S$4),NA(),MATCH($B1263&amp;$C1263,K!$E:$E,0))</f>
        <v>#N/A</v>
      </c>
    </row>
    <row r="1264" spans="1:17" ht="20.25">
      <c r="A1264" s="193"/>
      <c r="B1264" s="213"/>
      <c r="C1264" s="213"/>
      <c r="D1264" s="213" t="str">
        <f ca="1">IF(ISERROR($Q1264),"",OFFSET(K!$D$1,$Q1264-1,0))</f>
        <v/>
      </c>
      <c r="E1264" s="213" t="str">
        <f ca="1">IF(ISERROR($Q1264),"",OFFSET(K!$C$1,$Q1264-1,0))</f>
        <v/>
      </c>
      <c r="F1264" s="213" t="str">
        <f t="shared" ca="1" si="19"/>
        <v/>
      </c>
      <c r="G1264" s="198"/>
      <c r="H1264" s="207"/>
      <c r="I1264" s="207"/>
      <c r="J1264" s="207"/>
      <c r="K1264" s="207"/>
      <c r="L1264" s="207"/>
      <c r="M1264" s="207"/>
      <c r="N1264" s="207"/>
      <c r="O1264" s="199"/>
      <c r="P1264" s="208"/>
      <c r="Q1264" s="209" t="e">
        <f>IF(OR(C1264="",C1264=R$4,C1264=S$4),NA(),MATCH($B1264&amp;$C1264,K!$E:$E,0))</f>
        <v>#N/A</v>
      </c>
    </row>
    <row r="1265" spans="1:17" ht="20.25">
      <c r="A1265" s="193"/>
      <c r="B1265" s="213"/>
      <c r="C1265" s="213"/>
      <c r="D1265" s="213" t="str">
        <f ca="1">IF(ISERROR($Q1265),"",OFFSET(K!$D$1,$Q1265-1,0))</f>
        <v/>
      </c>
      <c r="E1265" s="213" t="str">
        <f ca="1">IF(ISERROR($Q1265),"",OFFSET(K!$C$1,$Q1265-1,0))</f>
        <v/>
      </c>
      <c r="F1265" s="213" t="str">
        <f t="shared" ca="1" si="19"/>
        <v/>
      </c>
      <c r="G1265" s="198"/>
      <c r="H1265" s="207"/>
      <c r="I1265" s="207"/>
      <c r="J1265" s="207"/>
      <c r="K1265" s="207"/>
      <c r="L1265" s="207"/>
      <c r="M1265" s="207"/>
      <c r="N1265" s="207"/>
      <c r="O1265" s="199"/>
      <c r="P1265" s="208"/>
      <c r="Q1265" s="209" t="e">
        <f>IF(OR(C1265="",C1265=R$4,C1265=S$4),NA(),MATCH($B1265&amp;$C1265,K!$E:$E,0))</f>
        <v>#N/A</v>
      </c>
    </row>
    <row r="1266" spans="1:17" ht="20.25">
      <c r="A1266" s="193"/>
      <c r="B1266" s="213"/>
      <c r="C1266" s="213"/>
      <c r="D1266" s="213" t="str">
        <f ca="1">IF(ISERROR($Q1266),"",OFFSET(K!$D$1,$Q1266-1,0))</f>
        <v/>
      </c>
      <c r="E1266" s="213" t="str">
        <f ca="1">IF(ISERROR($Q1266),"",OFFSET(K!$C$1,$Q1266-1,0))</f>
        <v/>
      </c>
      <c r="F1266" s="213" t="str">
        <f t="shared" ca="1" si="19"/>
        <v/>
      </c>
      <c r="G1266" s="198"/>
      <c r="H1266" s="207"/>
      <c r="I1266" s="207"/>
      <c r="J1266" s="207"/>
      <c r="K1266" s="207"/>
      <c r="L1266" s="207"/>
      <c r="M1266" s="207"/>
      <c r="N1266" s="207"/>
      <c r="O1266" s="199"/>
      <c r="P1266" s="208"/>
      <c r="Q1266" s="209" t="e">
        <f>IF(OR(C1266="",C1266=R$4,C1266=S$4),NA(),MATCH($B1266&amp;$C1266,K!$E:$E,0))</f>
        <v>#N/A</v>
      </c>
    </row>
    <row r="1267" spans="1:17" ht="20.25">
      <c r="A1267" s="193"/>
      <c r="B1267" s="213"/>
      <c r="C1267" s="213"/>
      <c r="D1267" s="213" t="str">
        <f ca="1">IF(ISERROR($Q1267),"",OFFSET(K!$D$1,$Q1267-1,0))</f>
        <v/>
      </c>
      <c r="E1267" s="213" t="str">
        <f ca="1">IF(ISERROR($Q1267),"",OFFSET(K!$C$1,$Q1267-1,0))</f>
        <v/>
      </c>
      <c r="F1267" s="213" t="str">
        <f t="shared" ca="1" si="19"/>
        <v/>
      </c>
      <c r="G1267" s="198"/>
      <c r="H1267" s="207"/>
      <c r="I1267" s="207"/>
      <c r="J1267" s="207"/>
      <c r="K1267" s="207"/>
      <c r="L1267" s="207"/>
      <c r="M1267" s="207"/>
      <c r="N1267" s="207"/>
      <c r="O1267" s="199"/>
      <c r="P1267" s="208"/>
      <c r="Q1267" s="209" t="e">
        <f>IF(OR(C1267="",C1267=R$4,C1267=S$4),NA(),MATCH($B1267&amp;$C1267,K!$E:$E,0))</f>
        <v>#N/A</v>
      </c>
    </row>
    <row r="1268" spans="1:17" ht="20.25">
      <c r="A1268" s="193"/>
      <c r="B1268" s="213"/>
      <c r="C1268" s="213"/>
      <c r="D1268" s="213" t="str">
        <f ca="1">IF(ISERROR($Q1268),"",OFFSET(K!$D$1,$Q1268-1,0))</f>
        <v/>
      </c>
      <c r="E1268" s="213" t="str">
        <f ca="1">IF(ISERROR($Q1268),"",OFFSET(K!$C$1,$Q1268-1,0))</f>
        <v/>
      </c>
      <c r="F1268" s="213" t="str">
        <f t="shared" ca="1" si="19"/>
        <v/>
      </c>
      <c r="G1268" s="198"/>
      <c r="H1268" s="207"/>
      <c r="I1268" s="207"/>
      <c r="J1268" s="207"/>
      <c r="K1268" s="207"/>
      <c r="L1268" s="207"/>
      <c r="M1268" s="207"/>
      <c r="N1268" s="207"/>
      <c r="O1268" s="199"/>
      <c r="P1268" s="208"/>
      <c r="Q1268" s="209" t="e">
        <f>IF(OR(C1268="",C1268=R$4,C1268=S$4),NA(),MATCH($B1268&amp;$C1268,K!$E:$E,0))</f>
        <v>#N/A</v>
      </c>
    </row>
    <row r="1269" spans="1:17" ht="20.25">
      <c r="A1269" s="193"/>
      <c r="B1269" s="213"/>
      <c r="C1269" s="213"/>
      <c r="D1269" s="213" t="str">
        <f ca="1">IF(ISERROR($Q1269),"",OFFSET(K!$D$1,$Q1269-1,0))</f>
        <v/>
      </c>
      <c r="E1269" s="213" t="str">
        <f ca="1">IF(ISERROR($Q1269),"",OFFSET(K!$C$1,$Q1269-1,0))</f>
        <v/>
      </c>
      <c r="F1269" s="213" t="str">
        <f t="shared" ca="1" si="19"/>
        <v/>
      </c>
      <c r="G1269" s="198"/>
      <c r="H1269" s="207"/>
      <c r="I1269" s="207"/>
      <c r="J1269" s="207"/>
      <c r="K1269" s="207"/>
      <c r="L1269" s="207"/>
      <c r="M1269" s="207"/>
      <c r="N1269" s="207"/>
      <c r="O1269" s="199"/>
      <c r="P1269" s="208"/>
      <c r="Q1269" s="209" t="e">
        <f>IF(OR(C1269="",C1269=R$4,C1269=S$4),NA(),MATCH($B1269&amp;$C1269,K!$E:$E,0))</f>
        <v>#N/A</v>
      </c>
    </row>
    <row r="1270" spans="1:17" ht="20.25">
      <c r="A1270" s="193"/>
      <c r="B1270" s="213"/>
      <c r="C1270" s="213"/>
      <c r="D1270" s="213" t="str">
        <f ca="1">IF(ISERROR($Q1270),"",OFFSET(K!$D$1,$Q1270-1,0))</f>
        <v/>
      </c>
      <c r="E1270" s="213" t="str">
        <f ca="1">IF(ISERROR($Q1270),"",OFFSET(K!$C$1,$Q1270-1,0))</f>
        <v/>
      </c>
      <c r="F1270" s="213" t="str">
        <f t="shared" ca="1" si="19"/>
        <v/>
      </c>
      <c r="G1270" s="198"/>
      <c r="H1270" s="207"/>
      <c r="I1270" s="207"/>
      <c r="J1270" s="207"/>
      <c r="K1270" s="207"/>
      <c r="L1270" s="207"/>
      <c r="M1270" s="207"/>
      <c r="N1270" s="207"/>
      <c r="O1270" s="199"/>
      <c r="P1270" s="208"/>
      <c r="Q1270" s="209" t="e">
        <f>IF(OR(C1270="",C1270=R$4,C1270=S$4),NA(),MATCH($B1270&amp;$C1270,K!$E:$E,0))</f>
        <v>#N/A</v>
      </c>
    </row>
    <row r="1271" spans="1:17" ht="20.25">
      <c r="A1271" s="193"/>
      <c r="B1271" s="213"/>
      <c r="C1271" s="213"/>
      <c r="D1271" s="213" t="str">
        <f ca="1">IF(ISERROR($Q1271),"",OFFSET(K!$D$1,$Q1271-1,0))</f>
        <v/>
      </c>
      <c r="E1271" s="213" t="str">
        <f ca="1">IF(ISERROR($Q1271),"",OFFSET(K!$C$1,$Q1271-1,0))</f>
        <v/>
      </c>
      <c r="F1271" s="213" t="str">
        <f t="shared" ca="1" si="19"/>
        <v/>
      </c>
      <c r="G1271" s="198"/>
      <c r="H1271" s="207"/>
      <c r="I1271" s="207"/>
      <c r="J1271" s="207"/>
      <c r="K1271" s="207"/>
      <c r="L1271" s="207"/>
      <c r="M1271" s="207"/>
      <c r="N1271" s="207"/>
      <c r="O1271" s="199"/>
      <c r="P1271" s="208"/>
      <c r="Q1271" s="209" t="e">
        <f>IF(OR(C1271="",C1271=R$4,C1271=S$4),NA(),MATCH($B1271&amp;$C1271,K!$E:$E,0))</f>
        <v>#N/A</v>
      </c>
    </row>
    <row r="1272" spans="1:17" ht="20.25">
      <c r="A1272" s="193"/>
      <c r="B1272" s="213"/>
      <c r="C1272" s="213"/>
      <c r="D1272" s="213" t="str">
        <f ca="1">IF(ISERROR($Q1272),"",OFFSET(K!$D$1,$Q1272-1,0))</f>
        <v/>
      </c>
      <c r="E1272" s="213" t="str">
        <f ca="1">IF(ISERROR($Q1272),"",OFFSET(K!$C$1,$Q1272-1,0))</f>
        <v/>
      </c>
      <c r="F1272" s="213" t="str">
        <f t="shared" ca="1" si="19"/>
        <v/>
      </c>
      <c r="G1272" s="198"/>
      <c r="H1272" s="207"/>
      <c r="I1272" s="207"/>
      <c r="J1272" s="207"/>
      <c r="K1272" s="207"/>
      <c r="L1272" s="207"/>
      <c r="M1272" s="207"/>
      <c r="N1272" s="207"/>
      <c r="O1272" s="199"/>
      <c r="P1272" s="208"/>
      <c r="Q1272" s="209" t="e">
        <f>IF(OR(C1272="",C1272=R$4,C1272=S$4),NA(),MATCH($B1272&amp;$C1272,K!$E:$E,0))</f>
        <v>#N/A</v>
      </c>
    </row>
    <row r="1273" spans="1:17" ht="20.25">
      <c r="A1273" s="193"/>
      <c r="B1273" s="213"/>
      <c r="C1273" s="213"/>
      <c r="D1273" s="213" t="str">
        <f ca="1">IF(ISERROR($Q1273),"",OFFSET(K!$D$1,$Q1273-1,0))</f>
        <v/>
      </c>
      <c r="E1273" s="213" t="str">
        <f ca="1">IF(ISERROR($Q1273),"",OFFSET(K!$C$1,$Q1273-1,0))</f>
        <v/>
      </c>
      <c r="F1273" s="213" t="str">
        <f t="shared" ca="1" si="19"/>
        <v/>
      </c>
      <c r="G1273" s="198"/>
      <c r="H1273" s="207"/>
      <c r="I1273" s="207"/>
      <c r="J1273" s="207"/>
      <c r="K1273" s="207"/>
      <c r="L1273" s="207"/>
      <c r="M1273" s="207"/>
      <c r="N1273" s="207"/>
      <c r="O1273" s="199"/>
      <c r="P1273" s="208"/>
      <c r="Q1273" s="209" t="e">
        <f>IF(OR(C1273="",C1273=R$4,C1273=S$4),NA(),MATCH($B1273&amp;$C1273,K!$E:$E,0))</f>
        <v>#N/A</v>
      </c>
    </row>
    <row r="1274" spans="1:17" ht="20.25">
      <c r="A1274" s="193"/>
      <c r="B1274" s="213"/>
      <c r="C1274" s="213"/>
      <c r="D1274" s="213" t="str">
        <f ca="1">IF(ISERROR($Q1274),"",OFFSET(K!$D$1,$Q1274-1,0))</f>
        <v/>
      </c>
      <c r="E1274" s="213" t="str">
        <f ca="1">IF(ISERROR($Q1274),"",OFFSET(K!$C$1,$Q1274-1,0))</f>
        <v/>
      </c>
      <c r="F1274" s="213" t="str">
        <f t="shared" ca="1" si="19"/>
        <v/>
      </c>
      <c r="G1274" s="198"/>
      <c r="H1274" s="207"/>
      <c r="I1274" s="207"/>
      <c r="J1274" s="207"/>
      <c r="K1274" s="207"/>
      <c r="L1274" s="207"/>
      <c r="M1274" s="207"/>
      <c r="N1274" s="207"/>
      <c r="O1274" s="199"/>
      <c r="P1274" s="208"/>
      <c r="Q1274" s="209" t="e">
        <f>IF(OR(C1274="",C1274=R$4,C1274=S$4),NA(),MATCH($B1274&amp;$C1274,K!$E:$E,0))</f>
        <v>#N/A</v>
      </c>
    </row>
    <row r="1275" spans="1:17" ht="20.25">
      <c r="A1275" s="193"/>
      <c r="B1275" s="213"/>
      <c r="C1275" s="213"/>
      <c r="D1275" s="213" t="str">
        <f ca="1">IF(ISERROR($Q1275),"",OFFSET(K!$D$1,$Q1275-1,0))</f>
        <v/>
      </c>
      <c r="E1275" s="213" t="str">
        <f ca="1">IF(ISERROR($Q1275),"",OFFSET(K!$C$1,$Q1275-1,0))</f>
        <v/>
      </c>
      <c r="F1275" s="213" t="str">
        <f t="shared" ca="1" si="19"/>
        <v/>
      </c>
      <c r="G1275" s="198"/>
      <c r="H1275" s="207"/>
      <c r="I1275" s="207"/>
      <c r="J1275" s="207"/>
      <c r="K1275" s="207"/>
      <c r="L1275" s="207"/>
      <c r="M1275" s="207"/>
      <c r="N1275" s="207"/>
      <c r="O1275" s="199"/>
      <c r="P1275" s="208"/>
      <c r="Q1275" s="209" t="e">
        <f>IF(OR(C1275="",C1275=R$4,C1275=S$4),NA(),MATCH($B1275&amp;$C1275,K!$E:$E,0))</f>
        <v>#N/A</v>
      </c>
    </row>
    <row r="1276" spans="1:17" ht="20.25">
      <c r="A1276" s="193"/>
      <c r="B1276" s="213"/>
      <c r="C1276" s="213"/>
      <c r="D1276" s="213" t="str">
        <f ca="1">IF(ISERROR($Q1276),"",OFFSET(K!$D$1,$Q1276-1,0))</f>
        <v/>
      </c>
      <c r="E1276" s="213" t="str">
        <f ca="1">IF(ISERROR($Q1276),"",OFFSET(K!$C$1,$Q1276-1,0))</f>
        <v/>
      </c>
      <c r="F1276" s="213" t="str">
        <f t="shared" ca="1" si="19"/>
        <v/>
      </c>
      <c r="G1276" s="198"/>
      <c r="H1276" s="207"/>
      <c r="I1276" s="207"/>
      <c r="J1276" s="207"/>
      <c r="K1276" s="207"/>
      <c r="L1276" s="207"/>
      <c r="M1276" s="207"/>
      <c r="N1276" s="207"/>
      <c r="O1276" s="199"/>
      <c r="P1276" s="208"/>
      <c r="Q1276" s="209" t="e">
        <f>IF(OR(C1276="",C1276=R$4,C1276=S$4),NA(),MATCH($B1276&amp;$C1276,K!$E:$E,0))</f>
        <v>#N/A</v>
      </c>
    </row>
    <row r="1277" spans="1:17" ht="20.25">
      <c r="A1277" s="193"/>
      <c r="B1277" s="213"/>
      <c r="C1277" s="213"/>
      <c r="D1277" s="213" t="str">
        <f ca="1">IF(ISERROR($Q1277),"",OFFSET(K!$D$1,$Q1277-1,0))</f>
        <v/>
      </c>
      <c r="E1277" s="213" t="str">
        <f ca="1">IF(ISERROR($Q1277),"",OFFSET(K!$C$1,$Q1277-1,0))</f>
        <v/>
      </c>
      <c r="F1277" s="213" t="str">
        <f t="shared" ca="1" si="19"/>
        <v/>
      </c>
      <c r="G1277" s="198"/>
      <c r="H1277" s="207"/>
      <c r="I1277" s="207"/>
      <c r="J1277" s="207"/>
      <c r="K1277" s="207"/>
      <c r="L1277" s="207"/>
      <c r="M1277" s="207"/>
      <c r="N1277" s="207"/>
      <c r="O1277" s="199"/>
      <c r="P1277" s="208"/>
      <c r="Q1277" s="209" t="e">
        <f>IF(OR(C1277="",C1277=R$4,C1277=S$4),NA(),MATCH($B1277&amp;$C1277,K!$E:$E,0))</f>
        <v>#N/A</v>
      </c>
    </row>
    <row r="1278" spans="1:17" ht="20.25">
      <c r="A1278" s="193"/>
      <c r="B1278" s="213"/>
      <c r="C1278" s="213"/>
      <c r="D1278" s="213" t="str">
        <f ca="1">IF(ISERROR($Q1278),"",OFFSET(K!$D$1,$Q1278-1,0))</f>
        <v/>
      </c>
      <c r="E1278" s="213" t="str">
        <f ca="1">IF(ISERROR($Q1278),"",OFFSET(K!$C$1,$Q1278-1,0))</f>
        <v/>
      </c>
      <c r="F1278" s="213" t="str">
        <f t="shared" ca="1" si="19"/>
        <v/>
      </c>
      <c r="G1278" s="198"/>
      <c r="H1278" s="207"/>
      <c r="I1278" s="207"/>
      <c r="J1278" s="207"/>
      <c r="K1278" s="207"/>
      <c r="L1278" s="207"/>
      <c r="M1278" s="207"/>
      <c r="N1278" s="207"/>
      <c r="O1278" s="199"/>
      <c r="P1278" s="208"/>
      <c r="Q1278" s="209" t="e">
        <f>IF(OR(C1278="",C1278=R$4,C1278=S$4),NA(),MATCH($B1278&amp;$C1278,K!$E:$E,0))</f>
        <v>#N/A</v>
      </c>
    </row>
    <row r="1279" spans="1:17" ht="20.25">
      <c r="A1279" s="193"/>
      <c r="B1279" s="213"/>
      <c r="C1279" s="213"/>
      <c r="D1279" s="213" t="str">
        <f ca="1">IF(ISERROR($Q1279),"",OFFSET(K!$D$1,$Q1279-1,0))</f>
        <v/>
      </c>
      <c r="E1279" s="213" t="str">
        <f ca="1">IF(ISERROR($Q1279),"",OFFSET(K!$C$1,$Q1279-1,0))</f>
        <v/>
      </c>
      <c r="F1279" s="213" t="str">
        <f t="shared" ca="1" si="19"/>
        <v/>
      </c>
      <c r="G1279" s="198"/>
      <c r="H1279" s="207"/>
      <c r="I1279" s="207"/>
      <c r="J1279" s="207"/>
      <c r="K1279" s="207"/>
      <c r="L1279" s="207"/>
      <c r="M1279" s="207"/>
      <c r="N1279" s="207"/>
      <c r="O1279" s="199"/>
      <c r="P1279" s="208"/>
      <c r="Q1279" s="209" t="e">
        <f>IF(OR(C1279="",C1279=R$4,C1279=S$4),NA(),MATCH($B1279&amp;$C1279,K!$E:$E,0))</f>
        <v>#N/A</v>
      </c>
    </row>
    <row r="1280" spans="1:17" ht="20.25">
      <c r="A1280" s="193"/>
      <c r="B1280" s="213"/>
      <c r="C1280" s="213"/>
      <c r="D1280" s="213" t="str">
        <f ca="1">IF(ISERROR($Q1280),"",OFFSET(K!$D$1,$Q1280-1,0))</f>
        <v/>
      </c>
      <c r="E1280" s="213" t="str">
        <f ca="1">IF(ISERROR($Q1280),"",OFFSET(K!$C$1,$Q1280-1,0))</f>
        <v/>
      </c>
      <c r="F1280" s="213" t="str">
        <f t="shared" ca="1" si="19"/>
        <v/>
      </c>
      <c r="G1280" s="198"/>
      <c r="H1280" s="207"/>
      <c r="I1280" s="207"/>
      <c r="J1280" s="207"/>
      <c r="K1280" s="207"/>
      <c r="L1280" s="207"/>
      <c r="M1280" s="207"/>
      <c r="N1280" s="207"/>
      <c r="O1280" s="199"/>
      <c r="P1280" s="208"/>
      <c r="Q1280" s="209" t="e">
        <f>IF(OR(C1280="",C1280=R$4,C1280=S$4),NA(),MATCH($B1280&amp;$C1280,K!$E:$E,0))</f>
        <v>#N/A</v>
      </c>
    </row>
    <row r="1281" spans="1:17" ht="20.25">
      <c r="A1281" s="193"/>
      <c r="B1281" s="213"/>
      <c r="C1281" s="213"/>
      <c r="D1281" s="213" t="str">
        <f ca="1">IF(ISERROR($Q1281),"",OFFSET(K!$D$1,$Q1281-1,0))</f>
        <v/>
      </c>
      <c r="E1281" s="213" t="str">
        <f ca="1">IF(ISERROR($Q1281),"",OFFSET(K!$C$1,$Q1281-1,0))</f>
        <v/>
      </c>
      <c r="F1281" s="213" t="str">
        <f t="shared" ca="1" si="19"/>
        <v/>
      </c>
      <c r="G1281" s="198"/>
      <c r="H1281" s="207"/>
      <c r="I1281" s="207"/>
      <c r="J1281" s="207"/>
      <c r="K1281" s="207"/>
      <c r="L1281" s="207"/>
      <c r="M1281" s="207"/>
      <c r="N1281" s="207"/>
      <c r="O1281" s="199"/>
      <c r="P1281" s="208"/>
      <c r="Q1281" s="209" t="e">
        <f>IF(OR(C1281="",C1281=R$4,C1281=S$4),NA(),MATCH($B1281&amp;$C1281,K!$E:$E,0))</f>
        <v>#N/A</v>
      </c>
    </row>
    <row r="1282" spans="1:17" ht="20.25">
      <c r="A1282" s="193"/>
      <c r="B1282" s="213"/>
      <c r="C1282" s="213"/>
      <c r="D1282" s="213" t="str">
        <f ca="1">IF(ISERROR($Q1282),"",OFFSET(K!$D$1,$Q1282-1,0))</f>
        <v/>
      </c>
      <c r="E1282" s="213" t="str">
        <f ca="1">IF(ISERROR($Q1282),"",OFFSET(K!$C$1,$Q1282-1,0))</f>
        <v/>
      </c>
      <c r="F1282" s="213" t="str">
        <f t="shared" ca="1" si="19"/>
        <v/>
      </c>
      <c r="G1282" s="198"/>
      <c r="H1282" s="207"/>
      <c r="I1282" s="207"/>
      <c r="J1282" s="207"/>
      <c r="K1282" s="207"/>
      <c r="L1282" s="207"/>
      <c r="M1282" s="207"/>
      <c r="N1282" s="207"/>
      <c r="O1282" s="199"/>
      <c r="P1282" s="208"/>
      <c r="Q1282" s="209" t="e">
        <f>IF(OR(C1282="",C1282=R$4,C1282=S$4),NA(),MATCH($B1282&amp;$C1282,K!$E:$E,0))</f>
        <v>#N/A</v>
      </c>
    </row>
    <row r="1283" spans="1:17" ht="20.25">
      <c r="A1283" s="193"/>
      <c r="B1283" s="213"/>
      <c r="C1283" s="213"/>
      <c r="D1283" s="213" t="str">
        <f ca="1">IF(ISERROR($Q1283),"",OFFSET(K!$D$1,$Q1283-1,0))</f>
        <v/>
      </c>
      <c r="E1283" s="213" t="str">
        <f ca="1">IF(ISERROR($Q1283),"",OFFSET(K!$C$1,$Q1283-1,0))</f>
        <v/>
      </c>
      <c r="F1283" s="213" t="str">
        <f t="shared" ca="1" si="19"/>
        <v/>
      </c>
      <c r="G1283" s="198"/>
      <c r="H1283" s="207"/>
      <c r="I1283" s="207"/>
      <c r="J1283" s="207"/>
      <c r="K1283" s="207"/>
      <c r="L1283" s="207"/>
      <c r="M1283" s="207"/>
      <c r="N1283" s="207"/>
      <c r="O1283" s="199"/>
      <c r="P1283" s="208"/>
      <c r="Q1283" s="209" t="e">
        <f>IF(OR(C1283="",C1283=R$4,C1283=S$4),NA(),MATCH($B1283&amp;$C1283,K!$E:$E,0))</f>
        <v>#N/A</v>
      </c>
    </row>
    <row r="1284" spans="1:17" ht="20.25">
      <c r="A1284" s="193"/>
      <c r="B1284" s="213"/>
      <c r="C1284" s="213"/>
      <c r="D1284" s="213" t="str">
        <f ca="1">IF(ISERROR($Q1284),"",OFFSET(K!$D$1,$Q1284-1,0))</f>
        <v/>
      </c>
      <c r="E1284" s="213" t="str">
        <f ca="1">IF(ISERROR($Q1284),"",OFFSET(K!$C$1,$Q1284-1,0))</f>
        <v/>
      </c>
      <c r="F1284" s="213" t="str">
        <f t="shared" ca="1" si="19"/>
        <v/>
      </c>
      <c r="G1284" s="198"/>
      <c r="H1284" s="207"/>
      <c r="I1284" s="207"/>
      <c r="J1284" s="207"/>
      <c r="K1284" s="207"/>
      <c r="L1284" s="207"/>
      <c r="M1284" s="207"/>
      <c r="N1284" s="207"/>
      <c r="O1284" s="199"/>
      <c r="P1284" s="208"/>
      <c r="Q1284" s="209" t="e">
        <f>IF(OR(C1284="",C1284=R$4,C1284=S$4),NA(),MATCH($B1284&amp;$C1284,K!$E:$E,0))</f>
        <v>#N/A</v>
      </c>
    </row>
    <row r="1285" spans="1:17" ht="20.25">
      <c r="A1285" s="193"/>
      <c r="B1285" s="213"/>
      <c r="C1285" s="213"/>
      <c r="D1285" s="213" t="str">
        <f ca="1">IF(ISERROR($Q1285),"",OFFSET(K!$D$1,$Q1285-1,0))</f>
        <v/>
      </c>
      <c r="E1285" s="213" t="str">
        <f ca="1">IF(ISERROR($Q1285),"",OFFSET(K!$C$1,$Q1285-1,0))</f>
        <v/>
      </c>
      <c r="F1285" s="213" t="str">
        <f t="shared" ref="F1285:F1348" ca="1" si="20">IF(ISERROR($Q1285),"",OFFSET(S_E1,MATCH(B1285&amp;D1285,S_M,0)-1,0))</f>
        <v/>
      </c>
      <c r="G1285" s="198"/>
      <c r="H1285" s="207"/>
      <c r="I1285" s="207"/>
      <c r="J1285" s="207"/>
      <c r="K1285" s="207"/>
      <c r="L1285" s="207"/>
      <c r="M1285" s="207"/>
      <c r="N1285" s="207"/>
      <c r="O1285" s="199"/>
      <c r="P1285" s="208"/>
      <c r="Q1285" s="209" t="e">
        <f>IF(OR(C1285="",C1285=R$4,C1285=S$4),NA(),MATCH($B1285&amp;$C1285,K!$E:$E,0))</f>
        <v>#N/A</v>
      </c>
    </row>
    <row r="1286" spans="1:17" ht="20.25">
      <c r="A1286" s="193"/>
      <c r="B1286" s="213"/>
      <c r="C1286" s="213"/>
      <c r="D1286" s="213" t="str">
        <f ca="1">IF(ISERROR($Q1286),"",OFFSET(K!$D$1,$Q1286-1,0))</f>
        <v/>
      </c>
      <c r="E1286" s="213" t="str">
        <f ca="1">IF(ISERROR($Q1286),"",OFFSET(K!$C$1,$Q1286-1,0))</f>
        <v/>
      </c>
      <c r="F1286" s="213" t="str">
        <f t="shared" ca="1" si="20"/>
        <v/>
      </c>
      <c r="G1286" s="198"/>
      <c r="H1286" s="207"/>
      <c r="I1286" s="207"/>
      <c r="J1286" s="207"/>
      <c r="K1286" s="207"/>
      <c r="L1286" s="207"/>
      <c r="M1286" s="207"/>
      <c r="N1286" s="207"/>
      <c r="O1286" s="199"/>
      <c r="P1286" s="208"/>
      <c r="Q1286" s="209" t="e">
        <f>IF(OR(C1286="",C1286=R$4,C1286=S$4),NA(),MATCH($B1286&amp;$C1286,K!$E:$E,0))</f>
        <v>#N/A</v>
      </c>
    </row>
    <row r="1287" spans="1:17" ht="20.25">
      <c r="A1287" s="193"/>
      <c r="B1287" s="213"/>
      <c r="C1287" s="213"/>
      <c r="D1287" s="213" t="str">
        <f ca="1">IF(ISERROR($Q1287),"",OFFSET(K!$D$1,$Q1287-1,0))</f>
        <v/>
      </c>
      <c r="E1287" s="213" t="str">
        <f ca="1">IF(ISERROR($Q1287),"",OFFSET(K!$C$1,$Q1287-1,0))</f>
        <v/>
      </c>
      <c r="F1287" s="213" t="str">
        <f t="shared" ca="1" si="20"/>
        <v/>
      </c>
      <c r="G1287" s="198"/>
      <c r="H1287" s="207"/>
      <c r="I1287" s="207"/>
      <c r="J1287" s="207"/>
      <c r="K1287" s="207"/>
      <c r="L1287" s="207"/>
      <c r="M1287" s="207"/>
      <c r="N1287" s="207"/>
      <c r="O1287" s="199"/>
      <c r="P1287" s="208"/>
      <c r="Q1287" s="209" t="e">
        <f>IF(OR(C1287="",C1287=R$4,C1287=S$4),NA(),MATCH($B1287&amp;$C1287,K!$E:$E,0))</f>
        <v>#N/A</v>
      </c>
    </row>
    <row r="1288" spans="1:17" ht="20.25">
      <c r="A1288" s="193"/>
      <c r="B1288" s="213"/>
      <c r="C1288" s="213"/>
      <c r="D1288" s="213" t="str">
        <f ca="1">IF(ISERROR($Q1288),"",OFFSET(K!$D$1,$Q1288-1,0))</f>
        <v/>
      </c>
      <c r="E1288" s="213" t="str">
        <f ca="1">IF(ISERROR($Q1288),"",OFFSET(K!$C$1,$Q1288-1,0))</f>
        <v/>
      </c>
      <c r="F1288" s="213" t="str">
        <f t="shared" ca="1" si="20"/>
        <v/>
      </c>
      <c r="G1288" s="198"/>
      <c r="H1288" s="207"/>
      <c r="I1288" s="207"/>
      <c r="J1288" s="207"/>
      <c r="K1288" s="207"/>
      <c r="L1288" s="207"/>
      <c r="M1288" s="207"/>
      <c r="N1288" s="207"/>
      <c r="O1288" s="199"/>
      <c r="P1288" s="208"/>
      <c r="Q1288" s="209" t="e">
        <f>IF(OR(C1288="",C1288=R$4,C1288=S$4),NA(),MATCH($B1288&amp;$C1288,K!$E:$E,0))</f>
        <v>#N/A</v>
      </c>
    </row>
    <row r="1289" spans="1:17" ht="20.25">
      <c r="A1289" s="193"/>
      <c r="B1289" s="213"/>
      <c r="C1289" s="213"/>
      <c r="D1289" s="213" t="str">
        <f ca="1">IF(ISERROR($Q1289),"",OFFSET(K!$D$1,$Q1289-1,0))</f>
        <v/>
      </c>
      <c r="E1289" s="213" t="str">
        <f ca="1">IF(ISERROR($Q1289),"",OFFSET(K!$C$1,$Q1289-1,0))</f>
        <v/>
      </c>
      <c r="F1289" s="213" t="str">
        <f t="shared" ca="1" si="20"/>
        <v/>
      </c>
      <c r="G1289" s="198"/>
      <c r="H1289" s="207"/>
      <c r="I1289" s="207"/>
      <c r="J1289" s="207"/>
      <c r="K1289" s="207"/>
      <c r="L1289" s="207"/>
      <c r="M1289" s="207"/>
      <c r="N1289" s="207"/>
      <c r="O1289" s="199"/>
      <c r="P1289" s="208"/>
      <c r="Q1289" s="209" t="e">
        <f>IF(OR(C1289="",C1289=R$4,C1289=S$4),NA(),MATCH($B1289&amp;$C1289,K!$E:$E,0))</f>
        <v>#N/A</v>
      </c>
    </row>
    <row r="1290" spans="1:17" ht="20.25">
      <c r="A1290" s="193"/>
      <c r="B1290" s="213"/>
      <c r="C1290" s="213"/>
      <c r="D1290" s="213" t="str">
        <f ca="1">IF(ISERROR($Q1290),"",OFFSET(K!$D$1,$Q1290-1,0))</f>
        <v/>
      </c>
      <c r="E1290" s="213" t="str">
        <f ca="1">IF(ISERROR($Q1290),"",OFFSET(K!$C$1,$Q1290-1,0))</f>
        <v/>
      </c>
      <c r="F1290" s="213" t="str">
        <f t="shared" ca="1" si="20"/>
        <v/>
      </c>
      <c r="G1290" s="198"/>
      <c r="H1290" s="207"/>
      <c r="I1290" s="207"/>
      <c r="J1290" s="207"/>
      <c r="K1290" s="207"/>
      <c r="L1290" s="207"/>
      <c r="M1290" s="207"/>
      <c r="N1290" s="207"/>
      <c r="O1290" s="199"/>
      <c r="P1290" s="208"/>
      <c r="Q1290" s="209" t="e">
        <f>IF(OR(C1290="",C1290=R$4,C1290=S$4),NA(),MATCH($B1290&amp;$C1290,K!$E:$E,0))</f>
        <v>#N/A</v>
      </c>
    </row>
    <row r="1291" spans="1:17" ht="20.25">
      <c r="A1291" s="193"/>
      <c r="B1291" s="213"/>
      <c r="C1291" s="213"/>
      <c r="D1291" s="213" t="str">
        <f ca="1">IF(ISERROR($Q1291),"",OFFSET(K!$D$1,$Q1291-1,0))</f>
        <v/>
      </c>
      <c r="E1291" s="213" t="str">
        <f ca="1">IF(ISERROR($Q1291),"",OFFSET(K!$C$1,$Q1291-1,0))</f>
        <v/>
      </c>
      <c r="F1291" s="213" t="str">
        <f t="shared" ca="1" si="20"/>
        <v/>
      </c>
      <c r="G1291" s="198"/>
      <c r="H1291" s="207"/>
      <c r="I1291" s="207"/>
      <c r="J1291" s="207"/>
      <c r="K1291" s="207"/>
      <c r="L1291" s="207"/>
      <c r="M1291" s="207"/>
      <c r="N1291" s="207"/>
      <c r="O1291" s="199"/>
      <c r="P1291" s="208"/>
      <c r="Q1291" s="209" t="e">
        <f>IF(OR(C1291="",C1291=R$4,C1291=S$4),NA(),MATCH($B1291&amp;$C1291,K!$E:$E,0))</f>
        <v>#N/A</v>
      </c>
    </row>
    <row r="1292" spans="1:17" ht="20.25">
      <c r="A1292" s="193"/>
      <c r="B1292" s="213"/>
      <c r="C1292" s="213"/>
      <c r="D1292" s="213" t="str">
        <f ca="1">IF(ISERROR($Q1292),"",OFFSET(K!$D$1,$Q1292-1,0))</f>
        <v/>
      </c>
      <c r="E1292" s="213" t="str">
        <f ca="1">IF(ISERROR($Q1292),"",OFFSET(K!$C$1,$Q1292-1,0))</f>
        <v/>
      </c>
      <c r="F1292" s="213" t="str">
        <f t="shared" ca="1" si="20"/>
        <v/>
      </c>
      <c r="G1292" s="198"/>
      <c r="H1292" s="207"/>
      <c r="I1292" s="207"/>
      <c r="J1292" s="207"/>
      <c r="K1292" s="207"/>
      <c r="L1292" s="207"/>
      <c r="M1292" s="207"/>
      <c r="N1292" s="207"/>
      <c r="O1292" s="199"/>
      <c r="P1292" s="208"/>
      <c r="Q1292" s="209" t="e">
        <f>IF(OR(C1292="",C1292=R$4,C1292=S$4),NA(),MATCH($B1292&amp;$C1292,K!$E:$E,0))</f>
        <v>#N/A</v>
      </c>
    </row>
    <row r="1293" spans="1:17" ht="20.25">
      <c r="A1293" s="193"/>
      <c r="B1293" s="213"/>
      <c r="C1293" s="213"/>
      <c r="D1293" s="213" t="str">
        <f ca="1">IF(ISERROR($Q1293),"",OFFSET(K!$D$1,$Q1293-1,0))</f>
        <v/>
      </c>
      <c r="E1293" s="213" t="str">
        <f ca="1">IF(ISERROR($Q1293),"",OFFSET(K!$C$1,$Q1293-1,0))</f>
        <v/>
      </c>
      <c r="F1293" s="213" t="str">
        <f t="shared" ca="1" si="20"/>
        <v/>
      </c>
      <c r="G1293" s="198"/>
      <c r="H1293" s="207"/>
      <c r="I1293" s="207"/>
      <c r="J1293" s="207"/>
      <c r="K1293" s="207"/>
      <c r="L1293" s="207"/>
      <c r="M1293" s="207"/>
      <c r="N1293" s="207"/>
      <c r="O1293" s="199"/>
      <c r="P1293" s="208"/>
      <c r="Q1293" s="209" t="e">
        <f>IF(OR(C1293="",C1293=R$4,C1293=S$4),NA(),MATCH($B1293&amp;$C1293,K!$E:$E,0))</f>
        <v>#N/A</v>
      </c>
    </row>
    <row r="1294" spans="1:17" ht="20.25">
      <c r="A1294" s="193"/>
      <c r="B1294" s="213"/>
      <c r="C1294" s="213"/>
      <c r="D1294" s="213" t="str">
        <f ca="1">IF(ISERROR($Q1294),"",OFFSET(K!$D$1,$Q1294-1,0))</f>
        <v/>
      </c>
      <c r="E1294" s="213" t="str">
        <f ca="1">IF(ISERROR($Q1294),"",OFFSET(K!$C$1,$Q1294-1,0))</f>
        <v/>
      </c>
      <c r="F1294" s="213" t="str">
        <f t="shared" ca="1" si="20"/>
        <v/>
      </c>
      <c r="G1294" s="198"/>
      <c r="H1294" s="207"/>
      <c r="I1294" s="207"/>
      <c r="J1294" s="207"/>
      <c r="K1294" s="207"/>
      <c r="L1294" s="207"/>
      <c r="M1294" s="207"/>
      <c r="N1294" s="207"/>
      <c r="O1294" s="199"/>
      <c r="P1294" s="208"/>
      <c r="Q1294" s="209" t="e">
        <f>IF(OR(C1294="",C1294=R$4,C1294=S$4),NA(),MATCH($B1294&amp;$C1294,K!$E:$E,0))</f>
        <v>#N/A</v>
      </c>
    </row>
    <row r="1295" spans="1:17" ht="20.25">
      <c r="A1295" s="193"/>
      <c r="B1295" s="213"/>
      <c r="C1295" s="213"/>
      <c r="D1295" s="213" t="str">
        <f ca="1">IF(ISERROR($Q1295),"",OFFSET(K!$D$1,$Q1295-1,0))</f>
        <v/>
      </c>
      <c r="E1295" s="213" t="str">
        <f ca="1">IF(ISERROR($Q1295),"",OFFSET(K!$C$1,$Q1295-1,0))</f>
        <v/>
      </c>
      <c r="F1295" s="213" t="str">
        <f t="shared" ca="1" si="20"/>
        <v/>
      </c>
      <c r="G1295" s="198"/>
      <c r="H1295" s="207"/>
      <c r="I1295" s="207"/>
      <c r="J1295" s="207"/>
      <c r="K1295" s="207"/>
      <c r="L1295" s="207"/>
      <c r="M1295" s="207"/>
      <c r="N1295" s="207"/>
      <c r="O1295" s="199"/>
      <c r="P1295" s="208"/>
      <c r="Q1295" s="209" t="e">
        <f>IF(OR(C1295="",C1295=R$4,C1295=S$4),NA(),MATCH($B1295&amp;$C1295,K!$E:$E,0))</f>
        <v>#N/A</v>
      </c>
    </row>
    <row r="1296" spans="1:17" ht="20.25">
      <c r="A1296" s="193"/>
      <c r="B1296" s="213"/>
      <c r="C1296" s="213"/>
      <c r="D1296" s="213" t="str">
        <f ca="1">IF(ISERROR($Q1296),"",OFFSET(K!$D$1,$Q1296-1,0))</f>
        <v/>
      </c>
      <c r="E1296" s="213" t="str">
        <f ca="1">IF(ISERROR($Q1296),"",OFFSET(K!$C$1,$Q1296-1,0))</f>
        <v/>
      </c>
      <c r="F1296" s="213" t="str">
        <f t="shared" ca="1" si="20"/>
        <v/>
      </c>
      <c r="G1296" s="198"/>
      <c r="H1296" s="207"/>
      <c r="I1296" s="207"/>
      <c r="J1296" s="207"/>
      <c r="K1296" s="207"/>
      <c r="L1296" s="207"/>
      <c r="M1296" s="207"/>
      <c r="N1296" s="207"/>
      <c r="O1296" s="199"/>
      <c r="P1296" s="208"/>
      <c r="Q1296" s="209" t="e">
        <f>IF(OR(C1296="",C1296=R$4,C1296=S$4),NA(),MATCH($B1296&amp;$C1296,K!$E:$E,0))</f>
        <v>#N/A</v>
      </c>
    </row>
    <row r="1297" spans="1:17" ht="20.25">
      <c r="A1297" s="193"/>
      <c r="B1297" s="213"/>
      <c r="C1297" s="213"/>
      <c r="D1297" s="213" t="str">
        <f ca="1">IF(ISERROR($Q1297),"",OFFSET(K!$D$1,$Q1297-1,0))</f>
        <v/>
      </c>
      <c r="E1297" s="213" t="str">
        <f ca="1">IF(ISERROR($Q1297),"",OFFSET(K!$C$1,$Q1297-1,0))</f>
        <v/>
      </c>
      <c r="F1297" s="213" t="str">
        <f t="shared" ca="1" si="20"/>
        <v/>
      </c>
      <c r="G1297" s="198"/>
      <c r="H1297" s="207"/>
      <c r="I1297" s="207"/>
      <c r="J1297" s="207"/>
      <c r="K1297" s="207"/>
      <c r="L1297" s="207"/>
      <c r="M1297" s="207"/>
      <c r="N1297" s="207"/>
      <c r="O1297" s="199"/>
      <c r="P1297" s="208"/>
      <c r="Q1297" s="209" t="e">
        <f>IF(OR(C1297="",C1297=R$4,C1297=S$4),NA(),MATCH($B1297&amp;$C1297,K!$E:$E,0))</f>
        <v>#N/A</v>
      </c>
    </row>
    <row r="1298" spans="1:17" ht="20.25">
      <c r="A1298" s="193"/>
      <c r="B1298" s="213"/>
      <c r="C1298" s="213"/>
      <c r="D1298" s="213" t="str">
        <f ca="1">IF(ISERROR($Q1298),"",OFFSET(K!$D$1,$Q1298-1,0))</f>
        <v/>
      </c>
      <c r="E1298" s="213" t="str">
        <f ca="1">IF(ISERROR($Q1298),"",OFFSET(K!$C$1,$Q1298-1,0))</f>
        <v/>
      </c>
      <c r="F1298" s="213" t="str">
        <f t="shared" ca="1" si="20"/>
        <v/>
      </c>
      <c r="G1298" s="198"/>
      <c r="H1298" s="207"/>
      <c r="I1298" s="207"/>
      <c r="J1298" s="207"/>
      <c r="K1298" s="207"/>
      <c r="L1298" s="207"/>
      <c r="M1298" s="207"/>
      <c r="N1298" s="207"/>
      <c r="O1298" s="199"/>
      <c r="P1298" s="208"/>
      <c r="Q1298" s="209" t="e">
        <f>IF(OR(C1298="",C1298=R$4,C1298=S$4),NA(),MATCH($B1298&amp;$C1298,K!$E:$E,0))</f>
        <v>#N/A</v>
      </c>
    </row>
    <row r="1299" spans="1:17" ht="20.25">
      <c r="A1299" s="193"/>
      <c r="B1299" s="213"/>
      <c r="C1299" s="213"/>
      <c r="D1299" s="213" t="str">
        <f ca="1">IF(ISERROR($Q1299),"",OFFSET(K!$D$1,$Q1299-1,0))</f>
        <v/>
      </c>
      <c r="E1299" s="213" t="str">
        <f ca="1">IF(ISERROR($Q1299),"",OFFSET(K!$C$1,$Q1299-1,0))</f>
        <v/>
      </c>
      <c r="F1299" s="213" t="str">
        <f t="shared" ca="1" si="20"/>
        <v/>
      </c>
      <c r="G1299" s="198"/>
      <c r="H1299" s="207"/>
      <c r="I1299" s="207"/>
      <c r="J1299" s="207"/>
      <c r="K1299" s="207"/>
      <c r="L1299" s="207"/>
      <c r="M1299" s="207"/>
      <c r="N1299" s="207"/>
      <c r="O1299" s="199"/>
      <c r="P1299" s="208"/>
      <c r="Q1299" s="209" t="e">
        <f>IF(OR(C1299="",C1299=R$4,C1299=S$4),NA(),MATCH($B1299&amp;$C1299,K!$E:$E,0))</f>
        <v>#N/A</v>
      </c>
    </row>
    <row r="1300" spans="1:17" ht="20.25">
      <c r="A1300" s="193"/>
      <c r="B1300" s="213"/>
      <c r="C1300" s="213"/>
      <c r="D1300" s="213" t="str">
        <f ca="1">IF(ISERROR($Q1300),"",OFFSET(K!$D$1,$Q1300-1,0))</f>
        <v/>
      </c>
      <c r="E1300" s="213" t="str">
        <f ca="1">IF(ISERROR($Q1300),"",OFFSET(K!$C$1,$Q1300-1,0))</f>
        <v/>
      </c>
      <c r="F1300" s="213" t="str">
        <f t="shared" ca="1" si="20"/>
        <v/>
      </c>
      <c r="G1300" s="198"/>
      <c r="H1300" s="207"/>
      <c r="I1300" s="207"/>
      <c r="J1300" s="207"/>
      <c r="K1300" s="207"/>
      <c r="L1300" s="207"/>
      <c r="M1300" s="207"/>
      <c r="N1300" s="207"/>
      <c r="O1300" s="199"/>
      <c r="P1300" s="208"/>
      <c r="Q1300" s="209" t="e">
        <f>IF(OR(C1300="",C1300=R$4,C1300=S$4),NA(),MATCH($B1300&amp;$C1300,K!$E:$E,0))</f>
        <v>#N/A</v>
      </c>
    </row>
    <row r="1301" spans="1:17" ht="20.25">
      <c r="A1301" s="193"/>
      <c r="B1301" s="213"/>
      <c r="C1301" s="213"/>
      <c r="D1301" s="213" t="str">
        <f ca="1">IF(ISERROR($Q1301),"",OFFSET(K!$D$1,$Q1301-1,0))</f>
        <v/>
      </c>
      <c r="E1301" s="213" t="str">
        <f ca="1">IF(ISERROR($Q1301),"",OFFSET(K!$C$1,$Q1301-1,0))</f>
        <v/>
      </c>
      <c r="F1301" s="213" t="str">
        <f t="shared" ca="1" si="20"/>
        <v/>
      </c>
      <c r="G1301" s="198"/>
      <c r="H1301" s="207"/>
      <c r="I1301" s="207"/>
      <c r="J1301" s="207"/>
      <c r="K1301" s="207"/>
      <c r="L1301" s="207"/>
      <c r="M1301" s="207"/>
      <c r="N1301" s="207"/>
      <c r="O1301" s="199"/>
      <c r="P1301" s="208"/>
      <c r="Q1301" s="209" t="e">
        <f>IF(OR(C1301="",C1301=R$4,C1301=S$4),NA(),MATCH($B1301&amp;$C1301,K!$E:$E,0))</f>
        <v>#N/A</v>
      </c>
    </row>
    <row r="1302" spans="1:17" ht="20.25">
      <c r="A1302" s="193"/>
      <c r="B1302" s="213"/>
      <c r="C1302" s="213"/>
      <c r="D1302" s="213" t="str">
        <f ca="1">IF(ISERROR($Q1302),"",OFFSET(K!$D$1,$Q1302-1,0))</f>
        <v/>
      </c>
      <c r="E1302" s="213" t="str">
        <f ca="1">IF(ISERROR($Q1302),"",OFFSET(K!$C$1,$Q1302-1,0))</f>
        <v/>
      </c>
      <c r="F1302" s="213" t="str">
        <f t="shared" ca="1" si="20"/>
        <v/>
      </c>
      <c r="G1302" s="198"/>
      <c r="H1302" s="207"/>
      <c r="I1302" s="207"/>
      <c r="J1302" s="207"/>
      <c r="K1302" s="207"/>
      <c r="L1302" s="207"/>
      <c r="M1302" s="207"/>
      <c r="N1302" s="207"/>
      <c r="O1302" s="199"/>
      <c r="P1302" s="208"/>
      <c r="Q1302" s="209" t="e">
        <f>IF(OR(C1302="",C1302=R$4,C1302=S$4),NA(),MATCH($B1302&amp;$C1302,K!$E:$E,0))</f>
        <v>#N/A</v>
      </c>
    </row>
    <row r="1303" spans="1:17" ht="20.25">
      <c r="A1303" s="193"/>
      <c r="B1303" s="213"/>
      <c r="C1303" s="213"/>
      <c r="D1303" s="213" t="str">
        <f ca="1">IF(ISERROR($Q1303),"",OFFSET(K!$D$1,$Q1303-1,0))</f>
        <v/>
      </c>
      <c r="E1303" s="213" t="str">
        <f ca="1">IF(ISERROR($Q1303),"",OFFSET(K!$C$1,$Q1303-1,0))</f>
        <v/>
      </c>
      <c r="F1303" s="213" t="str">
        <f t="shared" ca="1" si="20"/>
        <v/>
      </c>
      <c r="G1303" s="198"/>
      <c r="H1303" s="207"/>
      <c r="I1303" s="207"/>
      <c r="J1303" s="207"/>
      <c r="K1303" s="207"/>
      <c r="L1303" s="207"/>
      <c r="M1303" s="207"/>
      <c r="N1303" s="207"/>
      <c r="O1303" s="199"/>
      <c r="P1303" s="208"/>
      <c r="Q1303" s="209" t="e">
        <f>IF(OR(C1303="",C1303=R$4,C1303=S$4),NA(),MATCH($B1303&amp;$C1303,K!$E:$E,0))</f>
        <v>#N/A</v>
      </c>
    </row>
    <row r="1304" spans="1:17" ht="20.25">
      <c r="A1304" s="193"/>
      <c r="B1304" s="213"/>
      <c r="C1304" s="213"/>
      <c r="D1304" s="213" t="str">
        <f ca="1">IF(ISERROR($Q1304),"",OFFSET(K!$D$1,$Q1304-1,0))</f>
        <v/>
      </c>
      <c r="E1304" s="213" t="str">
        <f ca="1">IF(ISERROR($Q1304),"",OFFSET(K!$C$1,$Q1304-1,0))</f>
        <v/>
      </c>
      <c r="F1304" s="213" t="str">
        <f t="shared" ca="1" si="20"/>
        <v/>
      </c>
      <c r="G1304" s="198"/>
      <c r="H1304" s="207"/>
      <c r="I1304" s="207"/>
      <c r="J1304" s="207"/>
      <c r="K1304" s="207"/>
      <c r="L1304" s="207"/>
      <c r="M1304" s="207"/>
      <c r="N1304" s="207"/>
      <c r="O1304" s="199"/>
      <c r="P1304" s="208"/>
      <c r="Q1304" s="209" t="e">
        <f>IF(OR(C1304="",C1304=R$4,C1304=S$4),NA(),MATCH($B1304&amp;$C1304,K!$E:$E,0))</f>
        <v>#N/A</v>
      </c>
    </row>
    <row r="1305" spans="1:17" ht="20.25">
      <c r="A1305" s="193"/>
      <c r="B1305" s="213"/>
      <c r="C1305" s="213"/>
      <c r="D1305" s="213" t="str">
        <f ca="1">IF(ISERROR($Q1305),"",OFFSET(K!$D$1,$Q1305-1,0))</f>
        <v/>
      </c>
      <c r="E1305" s="213" t="str">
        <f ca="1">IF(ISERROR($Q1305),"",OFFSET(K!$C$1,$Q1305-1,0))</f>
        <v/>
      </c>
      <c r="F1305" s="213" t="str">
        <f t="shared" ca="1" si="20"/>
        <v/>
      </c>
      <c r="G1305" s="198"/>
      <c r="H1305" s="207"/>
      <c r="I1305" s="207"/>
      <c r="J1305" s="207"/>
      <c r="K1305" s="207"/>
      <c r="L1305" s="207"/>
      <c r="M1305" s="207"/>
      <c r="N1305" s="207"/>
      <c r="O1305" s="199"/>
      <c r="P1305" s="208"/>
      <c r="Q1305" s="209" t="e">
        <f>IF(OR(C1305="",C1305=R$4,C1305=S$4),NA(),MATCH($B1305&amp;$C1305,K!$E:$E,0))</f>
        <v>#N/A</v>
      </c>
    </row>
    <row r="1306" spans="1:17" ht="20.25">
      <c r="A1306" s="193"/>
      <c r="B1306" s="213"/>
      <c r="C1306" s="213"/>
      <c r="D1306" s="213" t="str">
        <f ca="1">IF(ISERROR($Q1306),"",OFFSET(K!$D$1,$Q1306-1,0))</f>
        <v/>
      </c>
      <c r="E1306" s="213" t="str">
        <f ca="1">IF(ISERROR($Q1306),"",OFFSET(K!$C$1,$Q1306-1,0))</f>
        <v/>
      </c>
      <c r="F1306" s="213" t="str">
        <f t="shared" ca="1" si="20"/>
        <v/>
      </c>
      <c r="G1306" s="198"/>
      <c r="H1306" s="207"/>
      <c r="I1306" s="207"/>
      <c r="J1306" s="207"/>
      <c r="K1306" s="207"/>
      <c r="L1306" s="207"/>
      <c r="M1306" s="207"/>
      <c r="N1306" s="207"/>
      <c r="O1306" s="199"/>
      <c r="P1306" s="208"/>
      <c r="Q1306" s="209" t="e">
        <f>IF(OR(C1306="",C1306=R$4,C1306=S$4),NA(),MATCH($B1306&amp;$C1306,K!$E:$E,0))</f>
        <v>#N/A</v>
      </c>
    </row>
    <row r="1307" spans="1:17" ht="20.25">
      <c r="A1307" s="193"/>
      <c r="B1307" s="213"/>
      <c r="C1307" s="213"/>
      <c r="D1307" s="213" t="str">
        <f ca="1">IF(ISERROR($Q1307),"",OFFSET(K!$D$1,$Q1307-1,0))</f>
        <v/>
      </c>
      <c r="E1307" s="213" t="str">
        <f ca="1">IF(ISERROR($Q1307),"",OFFSET(K!$C$1,$Q1307-1,0))</f>
        <v/>
      </c>
      <c r="F1307" s="213" t="str">
        <f t="shared" ca="1" si="20"/>
        <v/>
      </c>
      <c r="G1307" s="198"/>
      <c r="H1307" s="207"/>
      <c r="I1307" s="207"/>
      <c r="J1307" s="207"/>
      <c r="K1307" s="207"/>
      <c r="L1307" s="207"/>
      <c r="M1307" s="207"/>
      <c r="N1307" s="207"/>
      <c r="O1307" s="199"/>
      <c r="P1307" s="208"/>
      <c r="Q1307" s="209" t="e">
        <f>IF(OR(C1307="",C1307=R$4,C1307=S$4),NA(),MATCH($B1307&amp;$C1307,K!$E:$E,0))</f>
        <v>#N/A</v>
      </c>
    </row>
    <row r="1308" spans="1:17" ht="20.25">
      <c r="A1308" s="193"/>
      <c r="B1308" s="213"/>
      <c r="C1308" s="213"/>
      <c r="D1308" s="213" t="str">
        <f ca="1">IF(ISERROR($Q1308),"",OFFSET(K!$D$1,$Q1308-1,0))</f>
        <v/>
      </c>
      <c r="E1308" s="213" t="str">
        <f ca="1">IF(ISERROR($Q1308),"",OFFSET(K!$C$1,$Q1308-1,0))</f>
        <v/>
      </c>
      <c r="F1308" s="213" t="str">
        <f t="shared" ca="1" si="20"/>
        <v/>
      </c>
      <c r="G1308" s="198"/>
      <c r="H1308" s="207"/>
      <c r="I1308" s="207"/>
      <c r="J1308" s="207"/>
      <c r="K1308" s="207"/>
      <c r="L1308" s="207"/>
      <c r="M1308" s="207"/>
      <c r="N1308" s="207"/>
      <c r="O1308" s="199"/>
      <c r="P1308" s="208"/>
      <c r="Q1308" s="209" t="e">
        <f>IF(OR(C1308="",C1308=R$4,C1308=S$4),NA(),MATCH($B1308&amp;$C1308,K!$E:$E,0))</f>
        <v>#N/A</v>
      </c>
    </row>
    <row r="1309" spans="1:17" ht="20.25">
      <c r="A1309" s="193"/>
      <c r="B1309" s="213"/>
      <c r="C1309" s="213"/>
      <c r="D1309" s="213" t="str">
        <f ca="1">IF(ISERROR($Q1309),"",OFFSET(K!$D$1,$Q1309-1,0))</f>
        <v/>
      </c>
      <c r="E1309" s="213" t="str">
        <f ca="1">IF(ISERROR($Q1309),"",OFFSET(K!$C$1,$Q1309-1,0))</f>
        <v/>
      </c>
      <c r="F1309" s="213" t="str">
        <f t="shared" ca="1" si="20"/>
        <v/>
      </c>
      <c r="G1309" s="198"/>
      <c r="H1309" s="207"/>
      <c r="I1309" s="207"/>
      <c r="J1309" s="207"/>
      <c r="K1309" s="207"/>
      <c r="L1309" s="207"/>
      <c r="M1309" s="207"/>
      <c r="N1309" s="207"/>
      <c r="O1309" s="199"/>
      <c r="P1309" s="208"/>
      <c r="Q1309" s="209" t="e">
        <f>IF(OR(C1309="",C1309=R$4,C1309=S$4),NA(),MATCH($B1309&amp;$C1309,K!$E:$E,0))</f>
        <v>#N/A</v>
      </c>
    </row>
    <row r="1310" spans="1:17" ht="20.25">
      <c r="A1310" s="193"/>
      <c r="B1310" s="213"/>
      <c r="C1310" s="213"/>
      <c r="D1310" s="213" t="str">
        <f ca="1">IF(ISERROR($Q1310),"",OFFSET(K!$D$1,$Q1310-1,0))</f>
        <v/>
      </c>
      <c r="E1310" s="213" t="str">
        <f ca="1">IF(ISERROR($Q1310),"",OFFSET(K!$C$1,$Q1310-1,0))</f>
        <v/>
      </c>
      <c r="F1310" s="213" t="str">
        <f t="shared" ca="1" si="20"/>
        <v/>
      </c>
      <c r="G1310" s="198"/>
      <c r="H1310" s="207"/>
      <c r="I1310" s="207"/>
      <c r="J1310" s="207"/>
      <c r="K1310" s="207"/>
      <c r="L1310" s="207"/>
      <c r="M1310" s="207"/>
      <c r="N1310" s="207"/>
      <c r="O1310" s="199"/>
      <c r="P1310" s="208"/>
      <c r="Q1310" s="209" t="e">
        <f>IF(OR(C1310="",C1310=R$4,C1310=S$4),NA(),MATCH($B1310&amp;$C1310,K!$E:$E,0))</f>
        <v>#N/A</v>
      </c>
    </row>
    <row r="1311" spans="1:17" ht="20.25">
      <c r="A1311" s="193"/>
      <c r="B1311" s="213"/>
      <c r="C1311" s="213"/>
      <c r="D1311" s="213" t="str">
        <f ca="1">IF(ISERROR($Q1311),"",OFFSET(K!$D$1,$Q1311-1,0))</f>
        <v/>
      </c>
      <c r="E1311" s="213" t="str">
        <f ca="1">IF(ISERROR($Q1311),"",OFFSET(K!$C$1,$Q1311-1,0))</f>
        <v/>
      </c>
      <c r="F1311" s="213" t="str">
        <f t="shared" ca="1" si="20"/>
        <v/>
      </c>
      <c r="G1311" s="198"/>
      <c r="H1311" s="207"/>
      <c r="I1311" s="207"/>
      <c r="J1311" s="207"/>
      <c r="K1311" s="207"/>
      <c r="L1311" s="207"/>
      <c r="M1311" s="207"/>
      <c r="N1311" s="207"/>
      <c r="O1311" s="199"/>
      <c r="P1311" s="208"/>
      <c r="Q1311" s="209" t="e">
        <f>IF(OR(C1311="",C1311=R$4,C1311=S$4),NA(),MATCH($B1311&amp;$C1311,K!$E:$E,0))</f>
        <v>#N/A</v>
      </c>
    </row>
    <row r="1312" spans="1:17" ht="20.25">
      <c r="A1312" s="193"/>
      <c r="B1312" s="213"/>
      <c r="C1312" s="213"/>
      <c r="D1312" s="213" t="str">
        <f ca="1">IF(ISERROR($Q1312),"",OFFSET(K!$D$1,$Q1312-1,0))</f>
        <v/>
      </c>
      <c r="E1312" s="213" t="str">
        <f ca="1">IF(ISERROR($Q1312),"",OFFSET(K!$C$1,$Q1312-1,0))</f>
        <v/>
      </c>
      <c r="F1312" s="213" t="str">
        <f t="shared" ca="1" si="20"/>
        <v/>
      </c>
      <c r="G1312" s="198"/>
      <c r="H1312" s="207"/>
      <c r="I1312" s="207"/>
      <c r="J1312" s="207"/>
      <c r="K1312" s="207"/>
      <c r="L1312" s="207"/>
      <c r="M1312" s="207"/>
      <c r="N1312" s="207"/>
      <c r="O1312" s="199"/>
      <c r="P1312" s="208"/>
      <c r="Q1312" s="209" t="e">
        <f>IF(OR(C1312="",C1312=R$4,C1312=S$4),NA(),MATCH($B1312&amp;$C1312,K!$E:$E,0))</f>
        <v>#N/A</v>
      </c>
    </row>
    <row r="1313" spans="1:17" ht="20.25">
      <c r="A1313" s="193"/>
      <c r="B1313" s="213"/>
      <c r="C1313" s="213"/>
      <c r="D1313" s="213" t="str">
        <f ca="1">IF(ISERROR($Q1313),"",OFFSET(K!$D$1,$Q1313-1,0))</f>
        <v/>
      </c>
      <c r="E1313" s="213" t="str">
        <f ca="1">IF(ISERROR($Q1313),"",OFFSET(K!$C$1,$Q1313-1,0))</f>
        <v/>
      </c>
      <c r="F1313" s="213" t="str">
        <f t="shared" ca="1" si="20"/>
        <v/>
      </c>
      <c r="G1313" s="198"/>
      <c r="H1313" s="207"/>
      <c r="I1313" s="207"/>
      <c r="J1313" s="207"/>
      <c r="K1313" s="207"/>
      <c r="L1313" s="207"/>
      <c r="M1313" s="207"/>
      <c r="N1313" s="207"/>
      <c r="O1313" s="199"/>
      <c r="P1313" s="208"/>
      <c r="Q1313" s="209" t="e">
        <f>IF(OR(C1313="",C1313=R$4,C1313=S$4),NA(),MATCH($B1313&amp;$C1313,K!$E:$E,0))</f>
        <v>#N/A</v>
      </c>
    </row>
    <row r="1314" spans="1:17" ht="20.25">
      <c r="A1314" s="193"/>
      <c r="B1314" s="213"/>
      <c r="C1314" s="213"/>
      <c r="D1314" s="213" t="str">
        <f ca="1">IF(ISERROR($Q1314),"",OFFSET(K!$D$1,$Q1314-1,0))</f>
        <v/>
      </c>
      <c r="E1314" s="213" t="str">
        <f ca="1">IF(ISERROR($Q1314),"",OFFSET(K!$C$1,$Q1314-1,0))</f>
        <v/>
      </c>
      <c r="F1314" s="213" t="str">
        <f t="shared" ca="1" si="20"/>
        <v/>
      </c>
      <c r="G1314" s="198"/>
      <c r="H1314" s="207"/>
      <c r="I1314" s="207"/>
      <c r="J1314" s="207"/>
      <c r="K1314" s="207"/>
      <c r="L1314" s="207"/>
      <c r="M1314" s="207"/>
      <c r="N1314" s="207"/>
      <c r="O1314" s="199"/>
      <c r="P1314" s="208"/>
      <c r="Q1314" s="209" t="e">
        <f>IF(OR(C1314="",C1314=R$4,C1314=S$4),NA(),MATCH($B1314&amp;$C1314,K!$E:$E,0))</f>
        <v>#N/A</v>
      </c>
    </row>
    <row r="1315" spans="1:17" ht="20.25">
      <c r="A1315" s="193"/>
      <c r="B1315" s="213"/>
      <c r="C1315" s="213"/>
      <c r="D1315" s="213" t="str">
        <f ca="1">IF(ISERROR($Q1315),"",OFFSET(K!$D$1,$Q1315-1,0))</f>
        <v/>
      </c>
      <c r="E1315" s="213" t="str">
        <f ca="1">IF(ISERROR($Q1315),"",OFFSET(K!$C$1,$Q1315-1,0))</f>
        <v/>
      </c>
      <c r="F1315" s="213" t="str">
        <f t="shared" ca="1" si="20"/>
        <v/>
      </c>
      <c r="G1315" s="198"/>
      <c r="H1315" s="207"/>
      <c r="I1315" s="207"/>
      <c r="J1315" s="207"/>
      <c r="K1315" s="207"/>
      <c r="L1315" s="207"/>
      <c r="M1315" s="207"/>
      <c r="N1315" s="207"/>
      <c r="O1315" s="199"/>
      <c r="P1315" s="208"/>
      <c r="Q1315" s="209" t="e">
        <f>IF(OR(C1315="",C1315=R$4,C1315=S$4),NA(),MATCH($B1315&amp;$C1315,K!$E:$E,0))</f>
        <v>#N/A</v>
      </c>
    </row>
    <row r="1316" spans="1:17" ht="20.25">
      <c r="A1316" s="193"/>
      <c r="B1316" s="213"/>
      <c r="C1316" s="213"/>
      <c r="D1316" s="213" t="str">
        <f ca="1">IF(ISERROR($Q1316),"",OFFSET(K!$D$1,$Q1316-1,0))</f>
        <v/>
      </c>
      <c r="E1316" s="213" t="str">
        <f ca="1">IF(ISERROR($Q1316),"",OFFSET(K!$C$1,$Q1316-1,0))</f>
        <v/>
      </c>
      <c r="F1316" s="213" t="str">
        <f t="shared" ca="1" si="20"/>
        <v/>
      </c>
      <c r="G1316" s="198"/>
      <c r="H1316" s="207"/>
      <c r="I1316" s="207"/>
      <c r="J1316" s="207"/>
      <c r="K1316" s="207"/>
      <c r="L1316" s="207"/>
      <c r="M1316" s="207"/>
      <c r="N1316" s="207"/>
      <c r="O1316" s="199"/>
      <c r="P1316" s="208"/>
      <c r="Q1316" s="209" t="e">
        <f>IF(OR(C1316="",C1316=R$4,C1316=S$4),NA(),MATCH($B1316&amp;$C1316,K!$E:$E,0))</f>
        <v>#N/A</v>
      </c>
    </row>
    <row r="1317" spans="1:17" ht="20.25">
      <c r="A1317" s="193"/>
      <c r="B1317" s="213"/>
      <c r="C1317" s="213"/>
      <c r="D1317" s="213" t="str">
        <f ca="1">IF(ISERROR($Q1317),"",OFFSET(K!$D$1,$Q1317-1,0))</f>
        <v/>
      </c>
      <c r="E1317" s="213" t="str">
        <f ca="1">IF(ISERROR($Q1317),"",OFFSET(K!$C$1,$Q1317-1,0))</f>
        <v/>
      </c>
      <c r="F1317" s="213" t="str">
        <f t="shared" ca="1" si="20"/>
        <v/>
      </c>
      <c r="G1317" s="198"/>
      <c r="H1317" s="207"/>
      <c r="I1317" s="207"/>
      <c r="J1317" s="207"/>
      <c r="K1317" s="207"/>
      <c r="L1317" s="207"/>
      <c r="M1317" s="207"/>
      <c r="N1317" s="207"/>
      <c r="O1317" s="199"/>
      <c r="P1317" s="208"/>
      <c r="Q1317" s="209" t="e">
        <f>IF(OR(C1317="",C1317=R$4,C1317=S$4),NA(),MATCH($B1317&amp;$C1317,K!$E:$E,0))</f>
        <v>#N/A</v>
      </c>
    </row>
    <row r="1318" spans="1:17" ht="20.25">
      <c r="A1318" s="193"/>
      <c r="B1318" s="213"/>
      <c r="C1318" s="213"/>
      <c r="D1318" s="213" t="str">
        <f ca="1">IF(ISERROR($Q1318),"",OFFSET(K!$D$1,$Q1318-1,0))</f>
        <v/>
      </c>
      <c r="E1318" s="213" t="str">
        <f ca="1">IF(ISERROR($Q1318),"",OFFSET(K!$C$1,$Q1318-1,0))</f>
        <v/>
      </c>
      <c r="F1318" s="213" t="str">
        <f t="shared" ca="1" si="20"/>
        <v/>
      </c>
      <c r="G1318" s="198"/>
      <c r="H1318" s="207"/>
      <c r="I1318" s="207"/>
      <c r="J1318" s="207"/>
      <c r="K1318" s="207"/>
      <c r="L1318" s="207"/>
      <c r="M1318" s="207"/>
      <c r="N1318" s="207"/>
      <c r="O1318" s="199"/>
      <c r="P1318" s="208"/>
      <c r="Q1318" s="209" t="e">
        <f>IF(OR(C1318="",C1318=R$4,C1318=S$4),NA(),MATCH($B1318&amp;$C1318,K!$E:$E,0))</f>
        <v>#N/A</v>
      </c>
    </row>
    <row r="1319" spans="1:17" ht="20.25">
      <c r="A1319" s="193"/>
      <c r="B1319" s="213"/>
      <c r="C1319" s="213"/>
      <c r="D1319" s="213" t="str">
        <f ca="1">IF(ISERROR($Q1319),"",OFFSET(K!$D$1,$Q1319-1,0))</f>
        <v/>
      </c>
      <c r="E1319" s="213" t="str">
        <f ca="1">IF(ISERROR($Q1319),"",OFFSET(K!$C$1,$Q1319-1,0))</f>
        <v/>
      </c>
      <c r="F1319" s="213" t="str">
        <f t="shared" ca="1" si="20"/>
        <v/>
      </c>
      <c r="G1319" s="198"/>
      <c r="H1319" s="207"/>
      <c r="I1319" s="207"/>
      <c r="J1319" s="207"/>
      <c r="K1319" s="207"/>
      <c r="L1319" s="207"/>
      <c r="M1319" s="207"/>
      <c r="N1319" s="207"/>
      <c r="O1319" s="199"/>
      <c r="P1319" s="208"/>
      <c r="Q1319" s="209" t="e">
        <f>IF(OR(C1319="",C1319=R$4,C1319=S$4),NA(),MATCH($B1319&amp;$C1319,K!$E:$E,0))</f>
        <v>#N/A</v>
      </c>
    </row>
    <row r="1320" spans="1:17" ht="20.25">
      <c r="A1320" s="193"/>
      <c r="B1320" s="213"/>
      <c r="C1320" s="213"/>
      <c r="D1320" s="213" t="str">
        <f ca="1">IF(ISERROR($Q1320),"",OFFSET(K!$D$1,$Q1320-1,0))</f>
        <v/>
      </c>
      <c r="E1320" s="213" t="str">
        <f ca="1">IF(ISERROR($Q1320),"",OFFSET(K!$C$1,$Q1320-1,0))</f>
        <v/>
      </c>
      <c r="F1320" s="213" t="str">
        <f t="shared" ca="1" si="20"/>
        <v/>
      </c>
      <c r="G1320" s="198"/>
      <c r="H1320" s="207"/>
      <c r="I1320" s="207"/>
      <c r="J1320" s="207"/>
      <c r="K1320" s="207"/>
      <c r="L1320" s="207"/>
      <c r="M1320" s="207"/>
      <c r="N1320" s="207"/>
      <c r="O1320" s="199"/>
      <c r="P1320" s="208"/>
      <c r="Q1320" s="209" t="e">
        <f>IF(OR(C1320="",C1320=R$4,C1320=S$4),NA(),MATCH($B1320&amp;$C1320,K!$E:$E,0))</f>
        <v>#N/A</v>
      </c>
    </row>
    <row r="1321" spans="1:17" ht="20.25">
      <c r="A1321" s="193"/>
      <c r="B1321" s="213"/>
      <c r="C1321" s="213"/>
      <c r="D1321" s="213" t="str">
        <f ca="1">IF(ISERROR($Q1321),"",OFFSET(K!$D$1,$Q1321-1,0))</f>
        <v/>
      </c>
      <c r="E1321" s="213" t="str">
        <f ca="1">IF(ISERROR($Q1321),"",OFFSET(K!$C$1,$Q1321-1,0))</f>
        <v/>
      </c>
      <c r="F1321" s="213" t="str">
        <f t="shared" ca="1" si="20"/>
        <v/>
      </c>
      <c r="G1321" s="198"/>
      <c r="H1321" s="207"/>
      <c r="I1321" s="207"/>
      <c r="J1321" s="207"/>
      <c r="K1321" s="207"/>
      <c r="L1321" s="207"/>
      <c r="M1321" s="207"/>
      <c r="N1321" s="207"/>
      <c r="O1321" s="199"/>
      <c r="P1321" s="208"/>
      <c r="Q1321" s="209" t="e">
        <f>IF(OR(C1321="",C1321=R$4,C1321=S$4),NA(),MATCH($B1321&amp;$C1321,K!$E:$E,0))</f>
        <v>#N/A</v>
      </c>
    </row>
    <row r="1322" spans="1:17" ht="20.25">
      <c r="A1322" s="193"/>
      <c r="B1322" s="213"/>
      <c r="C1322" s="213"/>
      <c r="D1322" s="213" t="str">
        <f ca="1">IF(ISERROR($Q1322),"",OFFSET(K!$D$1,$Q1322-1,0))</f>
        <v/>
      </c>
      <c r="E1322" s="213" t="str">
        <f ca="1">IF(ISERROR($Q1322),"",OFFSET(K!$C$1,$Q1322-1,0))</f>
        <v/>
      </c>
      <c r="F1322" s="213" t="str">
        <f t="shared" ca="1" si="20"/>
        <v/>
      </c>
      <c r="G1322" s="198"/>
      <c r="H1322" s="207"/>
      <c r="I1322" s="207"/>
      <c r="J1322" s="207"/>
      <c r="K1322" s="207"/>
      <c r="L1322" s="207"/>
      <c r="M1322" s="207"/>
      <c r="N1322" s="207"/>
      <c r="O1322" s="199"/>
      <c r="P1322" s="208"/>
      <c r="Q1322" s="209" t="e">
        <f>IF(OR(C1322="",C1322=R$4,C1322=S$4),NA(),MATCH($B1322&amp;$C1322,K!$E:$E,0))</f>
        <v>#N/A</v>
      </c>
    </row>
    <row r="1323" spans="1:17" ht="20.25">
      <c r="A1323" s="193"/>
      <c r="B1323" s="213"/>
      <c r="C1323" s="213"/>
      <c r="D1323" s="213" t="str">
        <f ca="1">IF(ISERROR($Q1323),"",OFFSET(K!$D$1,$Q1323-1,0))</f>
        <v/>
      </c>
      <c r="E1323" s="213" t="str">
        <f ca="1">IF(ISERROR($Q1323),"",OFFSET(K!$C$1,$Q1323-1,0))</f>
        <v/>
      </c>
      <c r="F1323" s="213" t="str">
        <f t="shared" ca="1" si="20"/>
        <v/>
      </c>
      <c r="G1323" s="198"/>
      <c r="H1323" s="207"/>
      <c r="I1323" s="207"/>
      <c r="J1323" s="207"/>
      <c r="K1323" s="207"/>
      <c r="L1323" s="207"/>
      <c r="M1323" s="207"/>
      <c r="N1323" s="207"/>
      <c r="O1323" s="199"/>
      <c r="P1323" s="208"/>
      <c r="Q1323" s="209" t="e">
        <f>IF(OR(C1323="",C1323=R$4,C1323=S$4),NA(),MATCH($B1323&amp;$C1323,K!$E:$E,0))</f>
        <v>#N/A</v>
      </c>
    </row>
    <row r="1324" spans="1:17" ht="20.25">
      <c r="A1324" s="193"/>
      <c r="B1324" s="213"/>
      <c r="C1324" s="213"/>
      <c r="D1324" s="213" t="str">
        <f ca="1">IF(ISERROR($Q1324),"",OFFSET(K!$D$1,$Q1324-1,0))</f>
        <v/>
      </c>
      <c r="E1324" s="213" t="str">
        <f ca="1">IF(ISERROR($Q1324),"",OFFSET(K!$C$1,$Q1324-1,0))</f>
        <v/>
      </c>
      <c r="F1324" s="213" t="str">
        <f t="shared" ca="1" si="20"/>
        <v/>
      </c>
      <c r="G1324" s="198"/>
      <c r="H1324" s="207"/>
      <c r="I1324" s="207"/>
      <c r="J1324" s="207"/>
      <c r="K1324" s="207"/>
      <c r="L1324" s="207"/>
      <c r="M1324" s="207"/>
      <c r="N1324" s="207"/>
      <c r="O1324" s="199"/>
      <c r="P1324" s="208"/>
      <c r="Q1324" s="209" t="e">
        <f>IF(OR(C1324="",C1324=R$4,C1324=S$4),NA(),MATCH($B1324&amp;$C1324,K!$E:$E,0))</f>
        <v>#N/A</v>
      </c>
    </row>
    <row r="1325" spans="1:17" ht="20.25">
      <c r="A1325" s="193"/>
      <c r="B1325" s="213"/>
      <c r="C1325" s="213"/>
      <c r="D1325" s="213" t="str">
        <f ca="1">IF(ISERROR($Q1325),"",OFFSET(K!$D$1,$Q1325-1,0))</f>
        <v/>
      </c>
      <c r="E1325" s="213" t="str">
        <f ca="1">IF(ISERROR($Q1325),"",OFFSET(K!$C$1,$Q1325-1,0))</f>
        <v/>
      </c>
      <c r="F1325" s="213" t="str">
        <f t="shared" ca="1" si="20"/>
        <v/>
      </c>
      <c r="G1325" s="198"/>
      <c r="H1325" s="207"/>
      <c r="I1325" s="207"/>
      <c r="J1325" s="207"/>
      <c r="K1325" s="207"/>
      <c r="L1325" s="207"/>
      <c r="M1325" s="207"/>
      <c r="N1325" s="207"/>
      <c r="O1325" s="199"/>
      <c r="P1325" s="208"/>
      <c r="Q1325" s="209" t="e">
        <f>IF(OR(C1325="",C1325=R$4,C1325=S$4),NA(),MATCH($B1325&amp;$C1325,K!$E:$E,0))</f>
        <v>#N/A</v>
      </c>
    </row>
    <row r="1326" spans="1:17" ht="20.25">
      <c r="A1326" s="193"/>
      <c r="B1326" s="213"/>
      <c r="C1326" s="213"/>
      <c r="D1326" s="213" t="str">
        <f ca="1">IF(ISERROR($Q1326),"",OFFSET(K!$D$1,$Q1326-1,0))</f>
        <v/>
      </c>
      <c r="E1326" s="213" t="str">
        <f ca="1">IF(ISERROR($Q1326),"",OFFSET(K!$C$1,$Q1326-1,0))</f>
        <v/>
      </c>
      <c r="F1326" s="213" t="str">
        <f t="shared" ca="1" si="20"/>
        <v/>
      </c>
      <c r="G1326" s="198"/>
      <c r="H1326" s="207"/>
      <c r="I1326" s="207"/>
      <c r="J1326" s="207"/>
      <c r="K1326" s="207"/>
      <c r="L1326" s="207"/>
      <c r="M1326" s="207"/>
      <c r="N1326" s="207"/>
      <c r="O1326" s="199"/>
      <c r="P1326" s="208"/>
      <c r="Q1326" s="209" t="e">
        <f>IF(OR(C1326="",C1326=R$4,C1326=S$4),NA(),MATCH($B1326&amp;$C1326,K!$E:$E,0))</f>
        <v>#N/A</v>
      </c>
    </row>
    <row r="1327" spans="1:17" ht="20.25">
      <c r="A1327" s="193"/>
      <c r="B1327" s="213"/>
      <c r="C1327" s="213"/>
      <c r="D1327" s="213" t="str">
        <f ca="1">IF(ISERROR($Q1327),"",OFFSET(K!$D$1,$Q1327-1,0))</f>
        <v/>
      </c>
      <c r="E1327" s="213" t="str">
        <f ca="1">IF(ISERROR($Q1327),"",OFFSET(K!$C$1,$Q1327-1,0))</f>
        <v/>
      </c>
      <c r="F1327" s="213" t="str">
        <f t="shared" ca="1" si="20"/>
        <v/>
      </c>
      <c r="G1327" s="198"/>
      <c r="H1327" s="207"/>
      <c r="I1327" s="207"/>
      <c r="J1327" s="207"/>
      <c r="K1327" s="207"/>
      <c r="L1327" s="207"/>
      <c r="M1327" s="207"/>
      <c r="N1327" s="207"/>
      <c r="O1327" s="199"/>
      <c r="P1327" s="208"/>
      <c r="Q1327" s="209" t="e">
        <f>IF(OR(C1327="",C1327=R$4,C1327=S$4),NA(),MATCH($B1327&amp;$C1327,K!$E:$E,0))</f>
        <v>#N/A</v>
      </c>
    </row>
    <row r="1328" spans="1:17" ht="20.25">
      <c r="A1328" s="193"/>
      <c r="B1328" s="213"/>
      <c r="C1328" s="213"/>
      <c r="D1328" s="213" t="str">
        <f ca="1">IF(ISERROR($Q1328),"",OFFSET(K!$D$1,$Q1328-1,0))</f>
        <v/>
      </c>
      <c r="E1328" s="213" t="str">
        <f ca="1">IF(ISERROR($Q1328),"",OFFSET(K!$C$1,$Q1328-1,0))</f>
        <v/>
      </c>
      <c r="F1328" s="213" t="str">
        <f t="shared" ca="1" si="20"/>
        <v/>
      </c>
      <c r="G1328" s="198"/>
      <c r="H1328" s="207"/>
      <c r="I1328" s="207"/>
      <c r="J1328" s="207"/>
      <c r="K1328" s="207"/>
      <c r="L1328" s="207"/>
      <c r="M1328" s="207"/>
      <c r="N1328" s="207"/>
      <c r="O1328" s="199"/>
      <c r="P1328" s="208"/>
      <c r="Q1328" s="209" t="e">
        <f>IF(OR(C1328="",C1328=R$4,C1328=S$4),NA(),MATCH($B1328&amp;$C1328,K!$E:$E,0))</f>
        <v>#N/A</v>
      </c>
    </row>
    <row r="1329" spans="1:17" ht="20.25">
      <c r="A1329" s="193"/>
      <c r="B1329" s="213"/>
      <c r="C1329" s="213"/>
      <c r="D1329" s="213" t="str">
        <f ca="1">IF(ISERROR($Q1329),"",OFFSET(K!$D$1,$Q1329-1,0))</f>
        <v/>
      </c>
      <c r="E1329" s="213" t="str">
        <f ca="1">IF(ISERROR($Q1329),"",OFFSET(K!$C$1,$Q1329-1,0))</f>
        <v/>
      </c>
      <c r="F1329" s="213" t="str">
        <f t="shared" ca="1" si="20"/>
        <v/>
      </c>
      <c r="G1329" s="198"/>
      <c r="H1329" s="207"/>
      <c r="I1329" s="207"/>
      <c r="J1329" s="207"/>
      <c r="K1329" s="207"/>
      <c r="L1329" s="207"/>
      <c r="M1329" s="207"/>
      <c r="N1329" s="207"/>
      <c r="O1329" s="199"/>
      <c r="P1329" s="208"/>
      <c r="Q1329" s="209" t="e">
        <f>IF(OR(C1329="",C1329=R$4,C1329=S$4),NA(),MATCH($B1329&amp;$C1329,K!$E:$E,0))</f>
        <v>#N/A</v>
      </c>
    </row>
    <row r="1330" spans="1:17" ht="20.25">
      <c r="A1330" s="193"/>
      <c r="B1330" s="213"/>
      <c r="C1330" s="213"/>
      <c r="D1330" s="213" t="str">
        <f ca="1">IF(ISERROR($Q1330),"",OFFSET(K!$D$1,$Q1330-1,0))</f>
        <v/>
      </c>
      <c r="E1330" s="213" t="str">
        <f ca="1">IF(ISERROR($Q1330),"",OFFSET(K!$C$1,$Q1330-1,0))</f>
        <v/>
      </c>
      <c r="F1330" s="213" t="str">
        <f t="shared" ca="1" si="20"/>
        <v/>
      </c>
      <c r="G1330" s="198"/>
      <c r="H1330" s="207"/>
      <c r="I1330" s="207"/>
      <c r="J1330" s="207"/>
      <c r="K1330" s="207"/>
      <c r="L1330" s="207"/>
      <c r="M1330" s="207"/>
      <c r="N1330" s="207"/>
      <c r="O1330" s="199"/>
      <c r="P1330" s="208"/>
      <c r="Q1330" s="209" t="e">
        <f>IF(OR(C1330="",C1330=R$4,C1330=S$4),NA(),MATCH($B1330&amp;$C1330,K!$E:$E,0))</f>
        <v>#N/A</v>
      </c>
    </row>
    <row r="1331" spans="1:17" ht="20.25">
      <c r="A1331" s="193"/>
      <c r="B1331" s="213"/>
      <c r="C1331" s="213"/>
      <c r="D1331" s="213" t="str">
        <f ca="1">IF(ISERROR($Q1331),"",OFFSET(K!$D$1,$Q1331-1,0))</f>
        <v/>
      </c>
      <c r="E1331" s="213" t="str">
        <f ca="1">IF(ISERROR($Q1331),"",OFFSET(K!$C$1,$Q1331-1,0))</f>
        <v/>
      </c>
      <c r="F1331" s="213" t="str">
        <f t="shared" ca="1" si="20"/>
        <v/>
      </c>
      <c r="G1331" s="198"/>
      <c r="H1331" s="207"/>
      <c r="I1331" s="207"/>
      <c r="J1331" s="207"/>
      <c r="K1331" s="207"/>
      <c r="L1331" s="207"/>
      <c r="M1331" s="207"/>
      <c r="N1331" s="207"/>
      <c r="O1331" s="199"/>
      <c r="P1331" s="208"/>
      <c r="Q1331" s="209" t="e">
        <f>IF(OR(C1331="",C1331=R$4,C1331=S$4),NA(),MATCH($B1331&amp;$C1331,K!$E:$E,0))</f>
        <v>#N/A</v>
      </c>
    </row>
    <row r="1332" spans="1:17" ht="20.25">
      <c r="A1332" s="193"/>
      <c r="B1332" s="213"/>
      <c r="C1332" s="213"/>
      <c r="D1332" s="213" t="str">
        <f ca="1">IF(ISERROR($Q1332),"",OFFSET(K!$D$1,$Q1332-1,0))</f>
        <v/>
      </c>
      <c r="E1332" s="213" t="str">
        <f ca="1">IF(ISERROR($Q1332),"",OFFSET(K!$C$1,$Q1332-1,0))</f>
        <v/>
      </c>
      <c r="F1332" s="213" t="str">
        <f t="shared" ca="1" si="20"/>
        <v/>
      </c>
      <c r="G1332" s="198"/>
      <c r="H1332" s="207"/>
      <c r="I1332" s="207"/>
      <c r="J1332" s="207"/>
      <c r="K1332" s="207"/>
      <c r="L1332" s="207"/>
      <c r="M1332" s="207"/>
      <c r="N1332" s="207"/>
      <c r="O1332" s="199"/>
      <c r="P1332" s="208"/>
      <c r="Q1332" s="209" t="e">
        <f>IF(OR(C1332="",C1332=R$4,C1332=S$4),NA(),MATCH($B1332&amp;$C1332,K!$E:$E,0))</f>
        <v>#N/A</v>
      </c>
    </row>
    <row r="1333" spans="1:17" ht="20.25">
      <c r="A1333" s="193"/>
      <c r="B1333" s="213"/>
      <c r="C1333" s="213"/>
      <c r="D1333" s="213" t="str">
        <f ca="1">IF(ISERROR($Q1333),"",OFFSET(K!$D$1,$Q1333-1,0))</f>
        <v/>
      </c>
      <c r="E1333" s="213" t="str">
        <f ca="1">IF(ISERROR($Q1333),"",OFFSET(K!$C$1,$Q1333-1,0))</f>
        <v/>
      </c>
      <c r="F1333" s="213" t="str">
        <f t="shared" ca="1" si="20"/>
        <v/>
      </c>
      <c r="G1333" s="198"/>
      <c r="H1333" s="207"/>
      <c r="I1333" s="207"/>
      <c r="J1333" s="207"/>
      <c r="K1333" s="207"/>
      <c r="L1333" s="207"/>
      <c r="M1333" s="207"/>
      <c r="N1333" s="207"/>
      <c r="O1333" s="199"/>
      <c r="P1333" s="208"/>
      <c r="Q1333" s="209" t="e">
        <f>IF(OR(C1333="",C1333=R$4,C1333=S$4),NA(),MATCH($B1333&amp;$C1333,K!$E:$E,0))</f>
        <v>#N/A</v>
      </c>
    </row>
    <row r="1334" spans="1:17" ht="20.25">
      <c r="A1334" s="193"/>
      <c r="B1334" s="213"/>
      <c r="C1334" s="213"/>
      <c r="D1334" s="213" t="str">
        <f ca="1">IF(ISERROR($Q1334),"",OFFSET(K!$D$1,$Q1334-1,0))</f>
        <v/>
      </c>
      <c r="E1334" s="213" t="str">
        <f ca="1">IF(ISERROR($Q1334),"",OFFSET(K!$C$1,$Q1334-1,0))</f>
        <v/>
      </c>
      <c r="F1334" s="213" t="str">
        <f t="shared" ca="1" si="20"/>
        <v/>
      </c>
      <c r="G1334" s="198"/>
      <c r="H1334" s="207"/>
      <c r="I1334" s="207"/>
      <c r="J1334" s="207"/>
      <c r="K1334" s="207"/>
      <c r="L1334" s="207"/>
      <c r="M1334" s="207"/>
      <c r="N1334" s="207"/>
      <c r="O1334" s="199"/>
      <c r="P1334" s="208"/>
      <c r="Q1334" s="209" t="e">
        <f>IF(OR(C1334="",C1334=R$4,C1334=S$4),NA(),MATCH($B1334&amp;$C1334,K!$E:$E,0))</f>
        <v>#N/A</v>
      </c>
    </row>
    <row r="1335" spans="1:17" ht="20.25">
      <c r="A1335" s="193"/>
      <c r="B1335" s="213"/>
      <c r="C1335" s="213"/>
      <c r="D1335" s="213" t="str">
        <f ca="1">IF(ISERROR($Q1335),"",OFFSET(K!$D$1,$Q1335-1,0))</f>
        <v/>
      </c>
      <c r="E1335" s="213" t="str">
        <f ca="1">IF(ISERROR($Q1335),"",OFFSET(K!$C$1,$Q1335-1,0))</f>
        <v/>
      </c>
      <c r="F1335" s="213" t="str">
        <f t="shared" ca="1" si="20"/>
        <v/>
      </c>
      <c r="G1335" s="198"/>
      <c r="H1335" s="207"/>
      <c r="I1335" s="207"/>
      <c r="J1335" s="207"/>
      <c r="K1335" s="207"/>
      <c r="L1335" s="207"/>
      <c r="M1335" s="207"/>
      <c r="N1335" s="207"/>
      <c r="O1335" s="199"/>
      <c r="P1335" s="208"/>
      <c r="Q1335" s="209" t="e">
        <f>IF(OR(C1335="",C1335=R$4,C1335=S$4),NA(),MATCH($B1335&amp;$C1335,K!$E:$E,0))</f>
        <v>#N/A</v>
      </c>
    </row>
    <row r="1336" spans="1:17" ht="20.25">
      <c r="A1336" s="193"/>
      <c r="B1336" s="213"/>
      <c r="C1336" s="213"/>
      <c r="D1336" s="213" t="str">
        <f ca="1">IF(ISERROR($Q1336),"",OFFSET(K!$D$1,$Q1336-1,0))</f>
        <v/>
      </c>
      <c r="E1336" s="213" t="str">
        <f ca="1">IF(ISERROR($Q1336),"",OFFSET(K!$C$1,$Q1336-1,0))</f>
        <v/>
      </c>
      <c r="F1336" s="213" t="str">
        <f t="shared" ca="1" si="20"/>
        <v/>
      </c>
      <c r="G1336" s="198"/>
      <c r="H1336" s="207"/>
      <c r="I1336" s="207"/>
      <c r="J1336" s="207"/>
      <c r="K1336" s="207"/>
      <c r="L1336" s="207"/>
      <c r="M1336" s="207"/>
      <c r="N1336" s="207"/>
      <c r="O1336" s="199"/>
      <c r="P1336" s="208"/>
      <c r="Q1336" s="209" t="e">
        <f>IF(OR(C1336="",C1336=R$4,C1336=S$4),NA(),MATCH($B1336&amp;$C1336,K!$E:$E,0))</f>
        <v>#N/A</v>
      </c>
    </row>
    <row r="1337" spans="1:17" ht="20.25">
      <c r="A1337" s="193"/>
      <c r="B1337" s="213"/>
      <c r="C1337" s="213"/>
      <c r="D1337" s="213" t="str">
        <f ca="1">IF(ISERROR($Q1337),"",OFFSET(K!$D$1,$Q1337-1,0))</f>
        <v/>
      </c>
      <c r="E1337" s="213" t="str">
        <f ca="1">IF(ISERROR($Q1337),"",OFFSET(K!$C$1,$Q1337-1,0))</f>
        <v/>
      </c>
      <c r="F1337" s="213" t="str">
        <f t="shared" ca="1" si="20"/>
        <v/>
      </c>
      <c r="G1337" s="198"/>
      <c r="H1337" s="207"/>
      <c r="I1337" s="207"/>
      <c r="J1337" s="207"/>
      <c r="K1337" s="207"/>
      <c r="L1337" s="207"/>
      <c r="M1337" s="207"/>
      <c r="N1337" s="207"/>
      <c r="O1337" s="199"/>
      <c r="P1337" s="208"/>
      <c r="Q1337" s="209" t="e">
        <f>IF(OR(C1337="",C1337=R$4,C1337=S$4),NA(),MATCH($B1337&amp;$C1337,K!$E:$E,0))</f>
        <v>#N/A</v>
      </c>
    </row>
    <row r="1338" spans="1:17" ht="20.25">
      <c r="A1338" s="193"/>
      <c r="B1338" s="213"/>
      <c r="C1338" s="213"/>
      <c r="D1338" s="213" t="str">
        <f ca="1">IF(ISERROR($Q1338),"",OFFSET(K!$D$1,$Q1338-1,0))</f>
        <v/>
      </c>
      <c r="E1338" s="213" t="str">
        <f ca="1">IF(ISERROR($Q1338),"",OFFSET(K!$C$1,$Q1338-1,0))</f>
        <v/>
      </c>
      <c r="F1338" s="213" t="str">
        <f t="shared" ca="1" si="20"/>
        <v/>
      </c>
      <c r="G1338" s="198"/>
      <c r="H1338" s="207"/>
      <c r="I1338" s="207"/>
      <c r="J1338" s="207"/>
      <c r="K1338" s="207"/>
      <c r="L1338" s="207"/>
      <c r="M1338" s="207"/>
      <c r="N1338" s="207"/>
      <c r="O1338" s="199"/>
      <c r="P1338" s="208"/>
      <c r="Q1338" s="209" t="e">
        <f>IF(OR(C1338="",C1338=R$4,C1338=S$4),NA(),MATCH($B1338&amp;$C1338,K!$E:$E,0))</f>
        <v>#N/A</v>
      </c>
    </row>
    <row r="1339" spans="1:17" ht="20.25">
      <c r="A1339" s="193"/>
      <c r="B1339" s="213"/>
      <c r="C1339" s="213"/>
      <c r="D1339" s="213" t="str">
        <f ca="1">IF(ISERROR($Q1339),"",OFFSET(K!$D$1,$Q1339-1,0))</f>
        <v/>
      </c>
      <c r="E1339" s="213" t="str">
        <f ca="1">IF(ISERROR($Q1339),"",OFFSET(K!$C$1,$Q1339-1,0))</f>
        <v/>
      </c>
      <c r="F1339" s="213" t="str">
        <f t="shared" ca="1" si="20"/>
        <v/>
      </c>
      <c r="G1339" s="198"/>
      <c r="H1339" s="207"/>
      <c r="I1339" s="207"/>
      <c r="J1339" s="207"/>
      <c r="K1339" s="207"/>
      <c r="L1339" s="207"/>
      <c r="M1339" s="207"/>
      <c r="N1339" s="207"/>
      <c r="O1339" s="199"/>
      <c r="P1339" s="208"/>
      <c r="Q1339" s="209" t="e">
        <f>IF(OR(C1339="",C1339=R$4,C1339=S$4),NA(),MATCH($B1339&amp;$C1339,K!$E:$E,0))</f>
        <v>#N/A</v>
      </c>
    </row>
    <row r="1340" spans="1:17" ht="20.25">
      <c r="A1340" s="193"/>
      <c r="B1340" s="213"/>
      <c r="C1340" s="213"/>
      <c r="D1340" s="213" t="str">
        <f ca="1">IF(ISERROR($Q1340),"",OFFSET(K!$D$1,$Q1340-1,0))</f>
        <v/>
      </c>
      <c r="E1340" s="213" t="str">
        <f ca="1">IF(ISERROR($Q1340),"",OFFSET(K!$C$1,$Q1340-1,0))</f>
        <v/>
      </c>
      <c r="F1340" s="213" t="str">
        <f t="shared" ca="1" si="20"/>
        <v/>
      </c>
      <c r="G1340" s="198"/>
      <c r="H1340" s="207"/>
      <c r="I1340" s="207"/>
      <c r="J1340" s="207"/>
      <c r="K1340" s="207"/>
      <c r="L1340" s="207"/>
      <c r="M1340" s="207"/>
      <c r="N1340" s="207"/>
      <c r="O1340" s="199"/>
      <c r="P1340" s="208"/>
      <c r="Q1340" s="209" t="e">
        <f>IF(OR(C1340="",C1340=R$4,C1340=S$4),NA(),MATCH($B1340&amp;$C1340,K!$E:$E,0))</f>
        <v>#N/A</v>
      </c>
    </row>
    <row r="1341" spans="1:17" ht="20.25">
      <c r="A1341" s="193"/>
      <c r="B1341" s="213"/>
      <c r="C1341" s="213"/>
      <c r="D1341" s="213" t="str">
        <f ca="1">IF(ISERROR($Q1341),"",OFFSET(K!$D$1,$Q1341-1,0))</f>
        <v/>
      </c>
      <c r="E1341" s="213" t="str">
        <f ca="1">IF(ISERROR($Q1341),"",OFFSET(K!$C$1,$Q1341-1,0))</f>
        <v/>
      </c>
      <c r="F1341" s="213" t="str">
        <f t="shared" ca="1" si="20"/>
        <v/>
      </c>
      <c r="G1341" s="198"/>
      <c r="H1341" s="207"/>
      <c r="I1341" s="207"/>
      <c r="J1341" s="207"/>
      <c r="K1341" s="207"/>
      <c r="L1341" s="207"/>
      <c r="M1341" s="207"/>
      <c r="N1341" s="207"/>
      <c r="O1341" s="199"/>
      <c r="P1341" s="208"/>
      <c r="Q1341" s="209" t="e">
        <f>IF(OR(C1341="",C1341=R$4,C1341=S$4),NA(),MATCH($B1341&amp;$C1341,K!$E:$E,0))</f>
        <v>#N/A</v>
      </c>
    </row>
    <row r="1342" spans="1:17" ht="20.25">
      <c r="A1342" s="193"/>
      <c r="B1342" s="213"/>
      <c r="C1342" s="213"/>
      <c r="D1342" s="213" t="str">
        <f ca="1">IF(ISERROR($Q1342),"",OFFSET(K!$D$1,$Q1342-1,0))</f>
        <v/>
      </c>
      <c r="E1342" s="213" t="str">
        <f ca="1">IF(ISERROR($Q1342),"",OFFSET(K!$C$1,$Q1342-1,0))</f>
        <v/>
      </c>
      <c r="F1342" s="213" t="str">
        <f t="shared" ca="1" si="20"/>
        <v/>
      </c>
      <c r="G1342" s="198"/>
      <c r="H1342" s="207"/>
      <c r="I1342" s="207"/>
      <c r="J1342" s="207"/>
      <c r="K1342" s="207"/>
      <c r="L1342" s="207"/>
      <c r="M1342" s="207"/>
      <c r="N1342" s="207"/>
      <c r="O1342" s="199"/>
      <c r="P1342" s="208"/>
      <c r="Q1342" s="209" t="e">
        <f>IF(OR(C1342="",C1342=R$4,C1342=S$4),NA(),MATCH($B1342&amp;$C1342,K!$E:$E,0))</f>
        <v>#N/A</v>
      </c>
    </row>
    <row r="1343" spans="1:17" ht="20.25">
      <c r="A1343" s="193"/>
      <c r="B1343" s="213"/>
      <c r="C1343" s="213"/>
      <c r="D1343" s="213" t="str">
        <f ca="1">IF(ISERROR($Q1343),"",OFFSET(K!$D$1,$Q1343-1,0))</f>
        <v/>
      </c>
      <c r="E1343" s="213" t="str">
        <f ca="1">IF(ISERROR($Q1343),"",OFFSET(K!$C$1,$Q1343-1,0))</f>
        <v/>
      </c>
      <c r="F1343" s="213" t="str">
        <f t="shared" ca="1" si="20"/>
        <v/>
      </c>
      <c r="G1343" s="198"/>
      <c r="H1343" s="207"/>
      <c r="I1343" s="207"/>
      <c r="J1343" s="207"/>
      <c r="K1343" s="207"/>
      <c r="L1343" s="207"/>
      <c r="M1343" s="207"/>
      <c r="N1343" s="207"/>
      <c r="O1343" s="199"/>
      <c r="P1343" s="208"/>
      <c r="Q1343" s="209" t="e">
        <f>IF(OR(C1343="",C1343=R$4,C1343=S$4),NA(),MATCH($B1343&amp;$C1343,K!$E:$E,0))</f>
        <v>#N/A</v>
      </c>
    </row>
    <row r="1344" spans="1:17" ht="20.25">
      <c r="A1344" s="193"/>
      <c r="B1344" s="213"/>
      <c r="C1344" s="213"/>
      <c r="D1344" s="213" t="str">
        <f ca="1">IF(ISERROR($Q1344),"",OFFSET(K!$D$1,$Q1344-1,0))</f>
        <v/>
      </c>
      <c r="E1344" s="213" t="str">
        <f ca="1">IF(ISERROR($Q1344),"",OFFSET(K!$C$1,$Q1344-1,0))</f>
        <v/>
      </c>
      <c r="F1344" s="213" t="str">
        <f t="shared" ca="1" si="20"/>
        <v/>
      </c>
      <c r="G1344" s="198"/>
      <c r="H1344" s="207"/>
      <c r="I1344" s="207"/>
      <c r="J1344" s="207"/>
      <c r="K1344" s="207"/>
      <c r="L1344" s="207"/>
      <c r="M1344" s="207"/>
      <c r="N1344" s="207"/>
      <c r="O1344" s="199"/>
      <c r="P1344" s="208"/>
      <c r="Q1344" s="209" t="e">
        <f>IF(OR(C1344="",C1344=R$4,C1344=S$4),NA(),MATCH($B1344&amp;$C1344,K!$E:$E,0))</f>
        <v>#N/A</v>
      </c>
    </row>
    <row r="1345" spans="1:17" ht="20.25">
      <c r="A1345" s="193"/>
      <c r="B1345" s="213"/>
      <c r="C1345" s="213"/>
      <c r="D1345" s="213" t="str">
        <f ca="1">IF(ISERROR($Q1345),"",OFFSET(K!$D$1,$Q1345-1,0))</f>
        <v/>
      </c>
      <c r="E1345" s="213" t="str">
        <f ca="1">IF(ISERROR($Q1345),"",OFFSET(K!$C$1,$Q1345-1,0))</f>
        <v/>
      </c>
      <c r="F1345" s="213" t="str">
        <f t="shared" ca="1" si="20"/>
        <v/>
      </c>
      <c r="G1345" s="198"/>
      <c r="H1345" s="207"/>
      <c r="I1345" s="207"/>
      <c r="J1345" s="207"/>
      <c r="K1345" s="207"/>
      <c r="L1345" s="207"/>
      <c r="M1345" s="207"/>
      <c r="N1345" s="207"/>
      <c r="O1345" s="199"/>
      <c r="P1345" s="208"/>
      <c r="Q1345" s="209" t="e">
        <f>IF(OR(C1345="",C1345=R$4,C1345=S$4),NA(),MATCH($B1345&amp;$C1345,K!$E:$E,0))</f>
        <v>#N/A</v>
      </c>
    </row>
    <row r="1346" spans="1:17" ht="20.25">
      <c r="A1346" s="193"/>
      <c r="B1346" s="213"/>
      <c r="C1346" s="213"/>
      <c r="D1346" s="213" t="str">
        <f ca="1">IF(ISERROR($Q1346),"",OFFSET(K!$D$1,$Q1346-1,0))</f>
        <v/>
      </c>
      <c r="E1346" s="213" t="str">
        <f ca="1">IF(ISERROR($Q1346),"",OFFSET(K!$C$1,$Q1346-1,0))</f>
        <v/>
      </c>
      <c r="F1346" s="213" t="str">
        <f t="shared" ca="1" si="20"/>
        <v/>
      </c>
      <c r="G1346" s="198"/>
      <c r="H1346" s="207"/>
      <c r="I1346" s="207"/>
      <c r="J1346" s="207"/>
      <c r="K1346" s="207"/>
      <c r="L1346" s="207"/>
      <c r="M1346" s="207"/>
      <c r="N1346" s="207"/>
      <c r="O1346" s="199"/>
      <c r="P1346" s="208"/>
      <c r="Q1346" s="209" t="e">
        <f>IF(OR(C1346="",C1346=R$4,C1346=S$4),NA(),MATCH($B1346&amp;$C1346,K!$E:$E,0))</f>
        <v>#N/A</v>
      </c>
    </row>
    <row r="1347" spans="1:17" ht="20.25">
      <c r="A1347" s="193"/>
      <c r="B1347" s="213"/>
      <c r="C1347" s="213"/>
      <c r="D1347" s="213" t="str">
        <f ca="1">IF(ISERROR($Q1347),"",OFFSET(K!$D$1,$Q1347-1,0))</f>
        <v/>
      </c>
      <c r="E1347" s="213" t="str">
        <f ca="1">IF(ISERROR($Q1347),"",OFFSET(K!$C$1,$Q1347-1,0))</f>
        <v/>
      </c>
      <c r="F1347" s="213" t="str">
        <f t="shared" ca="1" si="20"/>
        <v/>
      </c>
      <c r="G1347" s="198"/>
      <c r="H1347" s="207"/>
      <c r="I1347" s="207"/>
      <c r="J1347" s="207"/>
      <c r="K1347" s="207"/>
      <c r="L1347" s="207"/>
      <c r="M1347" s="207"/>
      <c r="N1347" s="207"/>
      <c r="O1347" s="199"/>
      <c r="P1347" s="208"/>
      <c r="Q1347" s="209" t="e">
        <f>IF(OR(C1347="",C1347=R$4,C1347=S$4),NA(),MATCH($B1347&amp;$C1347,K!$E:$E,0))</f>
        <v>#N/A</v>
      </c>
    </row>
    <row r="1348" spans="1:17" ht="20.25">
      <c r="A1348" s="193"/>
      <c r="B1348" s="213"/>
      <c r="C1348" s="213"/>
      <c r="D1348" s="213" t="str">
        <f ca="1">IF(ISERROR($Q1348),"",OFFSET(K!$D$1,$Q1348-1,0))</f>
        <v/>
      </c>
      <c r="E1348" s="213" t="str">
        <f ca="1">IF(ISERROR($Q1348),"",OFFSET(K!$C$1,$Q1348-1,0))</f>
        <v/>
      </c>
      <c r="F1348" s="213" t="str">
        <f t="shared" ca="1" si="20"/>
        <v/>
      </c>
      <c r="G1348" s="198"/>
      <c r="H1348" s="207"/>
      <c r="I1348" s="207"/>
      <c r="J1348" s="207"/>
      <c r="K1348" s="207"/>
      <c r="L1348" s="207"/>
      <c r="M1348" s="207"/>
      <c r="N1348" s="207"/>
      <c r="O1348" s="199"/>
      <c r="P1348" s="208"/>
      <c r="Q1348" s="209" t="e">
        <f>IF(OR(C1348="",C1348=R$4,C1348=S$4),NA(),MATCH($B1348&amp;$C1348,K!$E:$E,0))</f>
        <v>#N/A</v>
      </c>
    </row>
    <row r="1349" spans="1:17" ht="20.25">
      <c r="A1349" s="193"/>
      <c r="B1349" s="213"/>
      <c r="C1349" s="213"/>
      <c r="D1349" s="213" t="str">
        <f ca="1">IF(ISERROR($Q1349),"",OFFSET(K!$D$1,$Q1349-1,0))</f>
        <v/>
      </c>
      <c r="E1349" s="213" t="str">
        <f ca="1">IF(ISERROR($Q1349),"",OFFSET(K!$C$1,$Q1349-1,0))</f>
        <v/>
      </c>
      <c r="F1349" s="213" t="str">
        <f t="shared" ref="F1349:F1412" ca="1" si="21">IF(ISERROR($Q1349),"",OFFSET(S_E1,MATCH(B1349&amp;D1349,S_M,0)-1,0))</f>
        <v/>
      </c>
      <c r="G1349" s="198"/>
      <c r="H1349" s="207"/>
      <c r="I1349" s="207"/>
      <c r="J1349" s="207"/>
      <c r="K1349" s="207"/>
      <c r="L1349" s="207"/>
      <c r="M1349" s="207"/>
      <c r="N1349" s="207"/>
      <c r="O1349" s="199"/>
      <c r="P1349" s="208"/>
      <c r="Q1349" s="209" t="e">
        <f>IF(OR(C1349="",C1349=R$4,C1349=S$4),NA(),MATCH($B1349&amp;$C1349,K!$E:$E,0))</f>
        <v>#N/A</v>
      </c>
    </row>
    <row r="1350" spans="1:17" ht="20.25">
      <c r="A1350" s="193"/>
      <c r="B1350" s="213"/>
      <c r="C1350" s="213"/>
      <c r="D1350" s="213" t="str">
        <f ca="1">IF(ISERROR($Q1350),"",OFFSET(K!$D$1,$Q1350-1,0))</f>
        <v/>
      </c>
      <c r="E1350" s="213" t="str">
        <f ca="1">IF(ISERROR($Q1350),"",OFFSET(K!$C$1,$Q1350-1,0))</f>
        <v/>
      </c>
      <c r="F1350" s="213" t="str">
        <f t="shared" ca="1" si="21"/>
        <v/>
      </c>
      <c r="G1350" s="198"/>
      <c r="H1350" s="207"/>
      <c r="I1350" s="207"/>
      <c r="J1350" s="207"/>
      <c r="K1350" s="207"/>
      <c r="L1350" s="207"/>
      <c r="M1350" s="207"/>
      <c r="N1350" s="207"/>
      <c r="O1350" s="199"/>
      <c r="P1350" s="208"/>
      <c r="Q1350" s="209" t="e">
        <f>IF(OR(C1350="",C1350=R$4,C1350=S$4),NA(),MATCH($B1350&amp;$C1350,K!$E:$E,0))</f>
        <v>#N/A</v>
      </c>
    </row>
    <row r="1351" spans="1:17" ht="20.25">
      <c r="A1351" s="193"/>
      <c r="B1351" s="213"/>
      <c r="C1351" s="213"/>
      <c r="D1351" s="213" t="str">
        <f ca="1">IF(ISERROR($Q1351),"",OFFSET(K!$D$1,$Q1351-1,0))</f>
        <v/>
      </c>
      <c r="E1351" s="213" t="str">
        <f ca="1">IF(ISERROR($Q1351),"",OFFSET(K!$C$1,$Q1351-1,0))</f>
        <v/>
      </c>
      <c r="F1351" s="213" t="str">
        <f t="shared" ca="1" si="21"/>
        <v/>
      </c>
      <c r="G1351" s="198"/>
      <c r="H1351" s="207"/>
      <c r="I1351" s="207"/>
      <c r="J1351" s="207"/>
      <c r="K1351" s="207"/>
      <c r="L1351" s="207"/>
      <c r="M1351" s="207"/>
      <c r="N1351" s="207"/>
      <c r="O1351" s="199"/>
      <c r="P1351" s="208"/>
      <c r="Q1351" s="209" t="e">
        <f>IF(OR(C1351="",C1351=R$4,C1351=S$4),NA(),MATCH($B1351&amp;$C1351,K!$E:$E,0))</f>
        <v>#N/A</v>
      </c>
    </row>
    <row r="1352" spans="1:17" ht="20.25">
      <c r="A1352" s="193"/>
      <c r="B1352" s="213"/>
      <c r="C1352" s="213"/>
      <c r="D1352" s="213" t="str">
        <f ca="1">IF(ISERROR($Q1352),"",OFFSET(K!$D$1,$Q1352-1,0))</f>
        <v/>
      </c>
      <c r="E1352" s="213" t="str">
        <f ca="1">IF(ISERROR($Q1352),"",OFFSET(K!$C$1,$Q1352-1,0))</f>
        <v/>
      </c>
      <c r="F1352" s="213" t="str">
        <f t="shared" ca="1" si="21"/>
        <v/>
      </c>
      <c r="G1352" s="198"/>
      <c r="H1352" s="207"/>
      <c r="I1352" s="207"/>
      <c r="J1352" s="207"/>
      <c r="K1352" s="207"/>
      <c r="L1352" s="207"/>
      <c r="M1352" s="207"/>
      <c r="N1352" s="207"/>
      <c r="O1352" s="199"/>
      <c r="P1352" s="208"/>
      <c r="Q1352" s="209" t="e">
        <f>IF(OR(C1352="",C1352=R$4,C1352=S$4),NA(),MATCH($B1352&amp;$C1352,K!$E:$E,0))</f>
        <v>#N/A</v>
      </c>
    </row>
    <row r="1353" spans="1:17" ht="20.25">
      <c r="A1353" s="193"/>
      <c r="B1353" s="213"/>
      <c r="C1353" s="213"/>
      <c r="D1353" s="213" t="str">
        <f ca="1">IF(ISERROR($Q1353),"",OFFSET(K!$D$1,$Q1353-1,0))</f>
        <v/>
      </c>
      <c r="E1353" s="213" t="str">
        <f ca="1">IF(ISERROR($Q1353),"",OFFSET(K!$C$1,$Q1353-1,0))</f>
        <v/>
      </c>
      <c r="F1353" s="213" t="str">
        <f t="shared" ca="1" si="21"/>
        <v/>
      </c>
      <c r="G1353" s="198"/>
      <c r="H1353" s="207"/>
      <c r="I1353" s="207"/>
      <c r="J1353" s="207"/>
      <c r="K1353" s="207"/>
      <c r="L1353" s="207"/>
      <c r="M1353" s="207"/>
      <c r="N1353" s="207"/>
      <c r="O1353" s="199"/>
      <c r="P1353" s="208"/>
      <c r="Q1353" s="209" t="e">
        <f>IF(OR(C1353="",C1353=R$4,C1353=S$4),NA(),MATCH($B1353&amp;$C1353,K!$E:$E,0))</f>
        <v>#N/A</v>
      </c>
    </row>
    <row r="1354" spans="1:17" ht="20.25">
      <c r="A1354" s="193"/>
      <c r="B1354" s="213"/>
      <c r="C1354" s="213"/>
      <c r="D1354" s="213" t="str">
        <f ca="1">IF(ISERROR($Q1354),"",OFFSET(K!$D$1,$Q1354-1,0))</f>
        <v/>
      </c>
      <c r="E1354" s="213" t="str">
        <f ca="1">IF(ISERROR($Q1354),"",OFFSET(K!$C$1,$Q1354-1,0))</f>
        <v/>
      </c>
      <c r="F1354" s="213" t="str">
        <f t="shared" ca="1" si="21"/>
        <v/>
      </c>
      <c r="G1354" s="198"/>
      <c r="H1354" s="207"/>
      <c r="I1354" s="207"/>
      <c r="J1354" s="207"/>
      <c r="K1354" s="207"/>
      <c r="L1354" s="207"/>
      <c r="M1354" s="207"/>
      <c r="N1354" s="207"/>
      <c r="O1354" s="199"/>
      <c r="P1354" s="208"/>
      <c r="Q1354" s="209" t="e">
        <f>IF(OR(C1354="",C1354=R$4,C1354=S$4),NA(),MATCH($B1354&amp;$C1354,K!$E:$E,0))</f>
        <v>#N/A</v>
      </c>
    </row>
    <row r="1355" spans="1:17" ht="20.25">
      <c r="A1355" s="193"/>
      <c r="B1355" s="213"/>
      <c r="C1355" s="213"/>
      <c r="D1355" s="213" t="str">
        <f ca="1">IF(ISERROR($Q1355),"",OFFSET(K!$D$1,$Q1355-1,0))</f>
        <v/>
      </c>
      <c r="E1355" s="213" t="str">
        <f ca="1">IF(ISERROR($Q1355),"",OFFSET(K!$C$1,$Q1355-1,0))</f>
        <v/>
      </c>
      <c r="F1355" s="213" t="str">
        <f t="shared" ca="1" si="21"/>
        <v/>
      </c>
      <c r="G1355" s="198"/>
      <c r="H1355" s="207"/>
      <c r="I1355" s="207"/>
      <c r="J1355" s="207"/>
      <c r="K1355" s="207"/>
      <c r="L1355" s="207"/>
      <c r="M1355" s="207"/>
      <c r="N1355" s="207"/>
      <c r="O1355" s="199"/>
      <c r="P1355" s="208"/>
      <c r="Q1355" s="209" t="e">
        <f>IF(OR(C1355="",C1355=R$4,C1355=S$4),NA(),MATCH($B1355&amp;$C1355,K!$E:$E,0))</f>
        <v>#N/A</v>
      </c>
    </row>
    <row r="1356" spans="1:17" ht="20.25">
      <c r="A1356" s="193"/>
      <c r="B1356" s="213"/>
      <c r="C1356" s="213"/>
      <c r="D1356" s="213" t="str">
        <f ca="1">IF(ISERROR($Q1356),"",OFFSET(K!$D$1,$Q1356-1,0))</f>
        <v/>
      </c>
      <c r="E1356" s="213" t="str">
        <f ca="1">IF(ISERROR($Q1356),"",OFFSET(K!$C$1,$Q1356-1,0))</f>
        <v/>
      </c>
      <c r="F1356" s="213" t="str">
        <f t="shared" ca="1" si="21"/>
        <v/>
      </c>
      <c r="G1356" s="198"/>
      <c r="H1356" s="207"/>
      <c r="I1356" s="207"/>
      <c r="J1356" s="207"/>
      <c r="K1356" s="207"/>
      <c r="L1356" s="207"/>
      <c r="M1356" s="207"/>
      <c r="N1356" s="207"/>
      <c r="O1356" s="199"/>
      <c r="P1356" s="208"/>
      <c r="Q1356" s="209" t="e">
        <f>IF(OR(C1356="",C1356=R$4,C1356=S$4),NA(),MATCH($B1356&amp;$C1356,K!$E:$E,0))</f>
        <v>#N/A</v>
      </c>
    </row>
    <row r="1357" spans="1:17" ht="20.25">
      <c r="A1357" s="193"/>
      <c r="B1357" s="213"/>
      <c r="C1357" s="213"/>
      <c r="D1357" s="213" t="str">
        <f ca="1">IF(ISERROR($Q1357),"",OFFSET(K!$D$1,$Q1357-1,0))</f>
        <v/>
      </c>
      <c r="E1357" s="213" t="str">
        <f ca="1">IF(ISERROR($Q1357),"",OFFSET(K!$C$1,$Q1357-1,0))</f>
        <v/>
      </c>
      <c r="F1357" s="213" t="str">
        <f t="shared" ca="1" si="21"/>
        <v/>
      </c>
      <c r="G1357" s="198"/>
      <c r="H1357" s="207"/>
      <c r="I1357" s="207"/>
      <c r="J1357" s="207"/>
      <c r="K1357" s="207"/>
      <c r="L1357" s="207"/>
      <c r="M1357" s="207"/>
      <c r="N1357" s="207"/>
      <c r="O1357" s="199"/>
      <c r="P1357" s="208"/>
      <c r="Q1357" s="209" t="e">
        <f>IF(OR(C1357="",C1357=R$4,C1357=S$4),NA(),MATCH($B1357&amp;$C1357,K!$E:$E,0))</f>
        <v>#N/A</v>
      </c>
    </row>
    <row r="1358" spans="1:17" ht="20.25">
      <c r="A1358" s="193"/>
      <c r="B1358" s="213"/>
      <c r="C1358" s="213"/>
      <c r="D1358" s="213" t="str">
        <f ca="1">IF(ISERROR($Q1358),"",OFFSET(K!$D$1,$Q1358-1,0))</f>
        <v/>
      </c>
      <c r="E1358" s="213" t="str">
        <f ca="1">IF(ISERROR($Q1358),"",OFFSET(K!$C$1,$Q1358-1,0))</f>
        <v/>
      </c>
      <c r="F1358" s="213" t="str">
        <f t="shared" ca="1" si="21"/>
        <v/>
      </c>
      <c r="G1358" s="198"/>
      <c r="H1358" s="207"/>
      <c r="I1358" s="207"/>
      <c r="J1358" s="207"/>
      <c r="K1358" s="207"/>
      <c r="L1358" s="207"/>
      <c r="M1358" s="207"/>
      <c r="N1358" s="207"/>
      <c r="O1358" s="199"/>
      <c r="P1358" s="208"/>
      <c r="Q1358" s="209" t="e">
        <f>IF(OR(C1358="",C1358=R$4,C1358=S$4),NA(),MATCH($B1358&amp;$C1358,K!$E:$E,0))</f>
        <v>#N/A</v>
      </c>
    </row>
    <row r="1359" spans="1:17" ht="20.25">
      <c r="A1359" s="193"/>
      <c r="B1359" s="213"/>
      <c r="C1359" s="213"/>
      <c r="D1359" s="213" t="str">
        <f ca="1">IF(ISERROR($Q1359),"",OFFSET(K!$D$1,$Q1359-1,0))</f>
        <v/>
      </c>
      <c r="E1359" s="213" t="str">
        <f ca="1">IF(ISERROR($Q1359),"",OFFSET(K!$C$1,$Q1359-1,0))</f>
        <v/>
      </c>
      <c r="F1359" s="213" t="str">
        <f t="shared" ca="1" si="21"/>
        <v/>
      </c>
      <c r="G1359" s="198"/>
      <c r="H1359" s="207"/>
      <c r="I1359" s="207"/>
      <c r="J1359" s="207"/>
      <c r="K1359" s="207"/>
      <c r="L1359" s="207"/>
      <c r="M1359" s="207"/>
      <c r="N1359" s="207"/>
      <c r="O1359" s="199"/>
      <c r="P1359" s="208"/>
      <c r="Q1359" s="209" t="e">
        <f>IF(OR(C1359="",C1359=R$4,C1359=S$4),NA(),MATCH($B1359&amp;$C1359,K!$E:$E,0))</f>
        <v>#N/A</v>
      </c>
    </row>
    <row r="1360" spans="1:17" ht="20.25">
      <c r="A1360" s="193"/>
      <c r="B1360" s="213"/>
      <c r="C1360" s="213"/>
      <c r="D1360" s="213" t="str">
        <f ca="1">IF(ISERROR($Q1360),"",OFFSET(K!$D$1,$Q1360-1,0))</f>
        <v/>
      </c>
      <c r="E1360" s="213" t="str">
        <f ca="1">IF(ISERROR($Q1360),"",OFFSET(K!$C$1,$Q1360-1,0))</f>
        <v/>
      </c>
      <c r="F1360" s="213" t="str">
        <f t="shared" ca="1" si="21"/>
        <v/>
      </c>
      <c r="G1360" s="198"/>
      <c r="H1360" s="207"/>
      <c r="I1360" s="207"/>
      <c r="J1360" s="207"/>
      <c r="K1360" s="207"/>
      <c r="L1360" s="207"/>
      <c r="M1360" s="207"/>
      <c r="N1360" s="207"/>
      <c r="O1360" s="199"/>
      <c r="P1360" s="208"/>
      <c r="Q1360" s="209" t="e">
        <f>IF(OR(C1360="",C1360=R$4,C1360=S$4),NA(),MATCH($B1360&amp;$C1360,K!$E:$E,0))</f>
        <v>#N/A</v>
      </c>
    </row>
    <row r="1361" spans="1:17" ht="20.25">
      <c r="A1361" s="193"/>
      <c r="B1361" s="213"/>
      <c r="C1361" s="213"/>
      <c r="D1361" s="213" t="str">
        <f ca="1">IF(ISERROR($Q1361),"",OFFSET(K!$D$1,$Q1361-1,0))</f>
        <v/>
      </c>
      <c r="E1361" s="213" t="str">
        <f ca="1">IF(ISERROR($Q1361),"",OFFSET(K!$C$1,$Q1361-1,0))</f>
        <v/>
      </c>
      <c r="F1361" s="213" t="str">
        <f t="shared" ca="1" si="21"/>
        <v/>
      </c>
      <c r="G1361" s="198"/>
      <c r="H1361" s="207"/>
      <c r="I1361" s="207"/>
      <c r="J1361" s="207"/>
      <c r="K1361" s="207"/>
      <c r="L1361" s="207"/>
      <c r="M1361" s="207"/>
      <c r="N1361" s="207"/>
      <c r="O1361" s="199"/>
      <c r="P1361" s="208"/>
      <c r="Q1361" s="209" t="e">
        <f>IF(OR(C1361="",C1361=R$4,C1361=S$4),NA(),MATCH($B1361&amp;$C1361,K!$E:$E,0))</f>
        <v>#N/A</v>
      </c>
    </row>
    <row r="1362" spans="1:17" ht="20.25">
      <c r="A1362" s="193"/>
      <c r="B1362" s="213"/>
      <c r="C1362" s="213"/>
      <c r="D1362" s="213" t="str">
        <f ca="1">IF(ISERROR($Q1362),"",OFFSET(K!$D$1,$Q1362-1,0))</f>
        <v/>
      </c>
      <c r="E1362" s="213" t="str">
        <f ca="1">IF(ISERROR($Q1362),"",OFFSET(K!$C$1,$Q1362-1,0))</f>
        <v/>
      </c>
      <c r="F1362" s="213" t="str">
        <f t="shared" ca="1" si="21"/>
        <v/>
      </c>
      <c r="G1362" s="198"/>
      <c r="H1362" s="207"/>
      <c r="I1362" s="207"/>
      <c r="J1362" s="207"/>
      <c r="K1362" s="207"/>
      <c r="L1362" s="207"/>
      <c r="M1362" s="207"/>
      <c r="N1362" s="207"/>
      <c r="O1362" s="199"/>
      <c r="P1362" s="208"/>
      <c r="Q1362" s="209" t="e">
        <f>IF(OR(C1362="",C1362=R$4,C1362=S$4),NA(),MATCH($B1362&amp;$C1362,K!$E:$E,0))</f>
        <v>#N/A</v>
      </c>
    </row>
    <row r="1363" spans="1:17" ht="20.25">
      <c r="A1363" s="193"/>
      <c r="B1363" s="213"/>
      <c r="C1363" s="213"/>
      <c r="D1363" s="213" t="str">
        <f ca="1">IF(ISERROR($Q1363),"",OFFSET(K!$D$1,$Q1363-1,0))</f>
        <v/>
      </c>
      <c r="E1363" s="213" t="str">
        <f ca="1">IF(ISERROR($Q1363),"",OFFSET(K!$C$1,$Q1363-1,0))</f>
        <v/>
      </c>
      <c r="F1363" s="213" t="str">
        <f t="shared" ca="1" si="21"/>
        <v/>
      </c>
      <c r="G1363" s="198"/>
      <c r="H1363" s="207"/>
      <c r="I1363" s="207"/>
      <c r="J1363" s="207"/>
      <c r="K1363" s="207"/>
      <c r="L1363" s="207"/>
      <c r="M1363" s="207"/>
      <c r="N1363" s="207"/>
      <c r="O1363" s="199"/>
      <c r="P1363" s="208"/>
      <c r="Q1363" s="209" t="e">
        <f>IF(OR(C1363="",C1363=R$4,C1363=S$4),NA(),MATCH($B1363&amp;$C1363,K!$E:$E,0))</f>
        <v>#N/A</v>
      </c>
    </row>
    <row r="1364" spans="1:17" ht="20.25">
      <c r="A1364" s="193"/>
      <c r="B1364" s="213"/>
      <c r="C1364" s="213"/>
      <c r="D1364" s="213" t="str">
        <f ca="1">IF(ISERROR($Q1364),"",OFFSET(K!$D$1,$Q1364-1,0))</f>
        <v/>
      </c>
      <c r="E1364" s="213" t="str">
        <f ca="1">IF(ISERROR($Q1364),"",OFFSET(K!$C$1,$Q1364-1,0))</f>
        <v/>
      </c>
      <c r="F1364" s="213" t="str">
        <f t="shared" ca="1" si="21"/>
        <v/>
      </c>
      <c r="G1364" s="198"/>
      <c r="H1364" s="207"/>
      <c r="I1364" s="207"/>
      <c r="J1364" s="207"/>
      <c r="K1364" s="207"/>
      <c r="L1364" s="207"/>
      <c r="M1364" s="207"/>
      <c r="N1364" s="207"/>
      <c r="O1364" s="199"/>
      <c r="P1364" s="208"/>
      <c r="Q1364" s="209" t="e">
        <f>IF(OR(C1364="",C1364=R$4,C1364=S$4),NA(),MATCH($B1364&amp;$C1364,K!$E:$E,0))</f>
        <v>#N/A</v>
      </c>
    </row>
    <row r="1365" spans="1:17" ht="20.25">
      <c r="A1365" s="193"/>
      <c r="B1365" s="213"/>
      <c r="C1365" s="213"/>
      <c r="D1365" s="213" t="str">
        <f ca="1">IF(ISERROR($Q1365),"",OFFSET(K!$D$1,$Q1365-1,0))</f>
        <v/>
      </c>
      <c r="E1365" s="213" t="str">
        <f ca="1">IF(ISERROR($Q1365),"",OFFSET(K!$C$1,$Q1365-1,0))</f>
        <v/>
      </c>
      <c r="F1365" s="213" t="str">
        <f t="shared" ca="1" si="21"/>
        <v/>
      </c>
      <c r="G1365" s="198"/>
      <c r="H1365" s="207"/>
      <c r="I1365" s="207"/>
      <c r="J1365" s="207"/>
      <c r="K1365" s="207"/>
      <c r="L1365" s="207"/>
      <c r="M1365" s="207"/>
      <c r="N1365" s="207"/>
      <c r="O1365" s="199"/>
      <c r="P1365" s="208"/>
      <c r="Q1365" s="209" t="e">
        <f>IF(OR(C1365="",C1365=R$4,C1365=S$4),NA(),MATCH($B1365&amp;$C1365,K!$E:$E,0))</f>
        <v>#N/A</v>
      </c>
    </row>
    <row r="1366" spans="1:17" ht="20.25">
      <c r="A1366" s="193"/>
      <c r="B1366" s="213"/>
      <c r="C1366" s="213"/>
      <c r="D1366" s="213" t="str">
        <f ca="1">IF(ISERROR($Q1366),"",OFFSET(K!$D$1,$Q1366-1,0))</f>
        <v/>
      </c>
      <c r="E1366" s="213" t="str">
        <f ca="1">IF(ISERROR($Q1366),"",OFFSET(K!$C$1,$Q1366-1,0))</f>
        <v/>
      </c>
      <c r="F1366" s="213" t="str">
        <f t="shared" ca="1" si="21"/>
        <v/>
      </c>
      <c r="G1366" s="198"/>
      <c r="H1366" s="207"/>
      <c r="I1366" s="207"/>
      <c r="J1366" s="207"/>
      <c r="K1366" s="207"/>
      <c r="L1366" s="207"/>
      <c r="M1366" s="207"/>
      <c r="N1366" s="207"/>
      <c r="O1366" s="199"/>
      <c r="P1366" s="208"/>
      <c r="Q1366" s="209" t="e">
        <f>IF(OR(C1366="",C1366=R$4,C1366=S$4),NA(),MATCH($B1366&amp;$C1366,K!$E:$E,0))</f>
        <v>#N/A</v>
      </c>
    </row>
    <row r="1367" spans="1:17" ht="20.25">
      <c r="A1367" s="193"/>
      <c r="B1367" s="213"/>
      <c r="C1367" s="213"/>
      <c r="D1367" s="213" t="str">
        <f ca="1">IF(ISERROR($Q1367),"",OFFSET(K!$D$1,$Q1367-1,0))</f>
        <v/>
      </c>
      <c r="E1367" s="213" t="str">
        <f ca="1">IF(ISERROR($Q1367),"",OFFSET(K!$C$1,$Q1367-1,0))</f>
        <v/>
      </c>
      <c r="F1367" s="213" t="str">
        <f t="shared" ca="1" si="21"/>
        <v/>
      </c>
      <c r="G1367" s="198"/>
      <c r="H1367" s="207"/>
      <c r="I1367" s="207"/>
      <c r="J1367" s="207"/>
      <c r="K1367" s="207"/>
      <c r="L1367" s="207"/>
      <c r="M1367" s="207"/>
      <c r="N1367" s="207"/>
      <c r="O1367" s="199"/>
      <c r="P1367" s="208"/>
      <c r="Q1367" s="209" t="e">
        <f>IF(OR(C1367="",C1367=R$4,C1367=S$4),NA(),MATCH($B1367&amp;$C1367,K!$E:$E,0))</f>
        <v>#N/A</v>
      </c>
    </row>
    <row r="1368" spans="1:17" ht="20.25">
      <c r="A1368" s="193"/>
      <c r="B1368" s="213"/>
      <c r="C1368" s="213"/>
      <c r="D1368" s="213" t="str">
        <f ca="1">IF(ISERROR($Q1368),"",OFFSET(K!$D$1,$Q1368-1,0))</f>
        <v/>
      </c>
      <c r="E1368" s="213" t="str">
        <f ca="1">IF(ISERROR($Q1368),"",OFFSET(K!$C$1,$Q1368-1,0))</f>
        <v/>
      </c>
      <c r="F1368" s="213" t="str">
        <f t="shared" ca="1" si="21"/>
        <v/>
      </c>
      <c r="G1368" s="198"/>
      <c r="H1368" s="207"/>
      <c r="I1368" s="207"/>
      <c r="J1368" s="207"/>
      <c r="K1368" s="207"/>
      <c r="L1368" s="207"/>
      <c r="M1368" s="207"/>
      <c r="N1368" s="207"/>
      <c r="O1368" s="199"/>
      <c r="P1368" s="208"/>
      <c r="Q1368" s="209" t="e">
        <f>IF(OR(C1368="",C1368=R$4,C1368=S$4),NA(),MATCH($B1368&amp;$C1368,K!$E:$E,0))</f>
        <v>#N/A</v>
      </c>
    </row>
    <row r="1369" spans="1:17" ht="20.25">
      <c r="A1369" s="193"/>
      <c r="B1369" s="213"/>
      <c r="C1369" s="213"/>
      <c r="D1369" s="213" t="str">
        <f ca="1">IF(ISERROR($Q1369),"",OFFSET(K!$D$1,$Q1369-1,0))</f>
        <v/>
      </c>
      <c r="E1369" s="213" t="str">
        <f ca="1">IF(ISERROR($Q1369),"",OFFSET(K!$C$1,$Q1369-1,0))</f>
        <v/>
      </c>
      <c r="F1369" s="213" t="str">
        <f t="shared" ca="1" si="21"/>
        <v/>
      </c>
      <c r="G1369" s="198"/>
      <c r="H1369" s="207"/>
      <c r="I1369" s="207"/>
      <c r="J1369" s="207"/>
      <c r="K1369" s="207"/>
      <c r="L1369" s="207"/>
      <c r="M1369" s="207"/>
      <c r="N1369" s="207"/>
      <c r="O1369" s="199"/>
      <c r="P1369" s="208"/>
      <c r="Q1369" s="209" t="e">
        <f>IF(OR(C1369="",C1369=R$4,C1369=S$4),NA(),MATCH($B1369&amp;$C1369,K!$E:$E,0))</f>
        <v>#N/A</v>
      </c>
    </row>
    <row r="1370" spans="1:17" ht="20.25">
      <c r="A1370" s="193"/>
      <c r="B1370" s="213"/>
      <c r="C1370" s="213"/>
      <c r="D1370" s="213" t="str">
        <f ca="1">IF(ISERROR($Q1370),"",OFFSET(K!$D$1,$Q1370-1,0))</f>
        <v/>
      </c>
      <c r="E1370" s="213" t="str">
        <f ca="1">IF(ISERROR($Q1370),"",OFFSET(K!$C$1,$Q1370-1,0))</f>
        <v/>
      </c>
      <c r="F1370" s="213" t="str">
        <f t="shared" ca="1" si="21"/>
        <v/>
      </c>
      <c r="G1370" s="198"/>
      <c r="H1370" s="207"/>
      <c r="I1370" s="207"/>
      <c r="J1370" s="207"/>
      <c r="K1370" s="207"/>
      <c r="L1370" s="207"/>
      <c r="M1370" s="207"/>
      <c r="N1370" s="207"/>
      <c r="O1370" s="199"/>
      <c r="P1370" s="208"/>
      <c r="Q1370" s="209" t="e">
        <f>IF(OR(C1370="",C1370=R$4,C1370=S$4),NA(),MATCH($B1370&amp;$C1370,K!$E:$E,0))</f>
        <v>#N/A</v>
      </c>
    </row>
    <row r="1371" spans="1:17" ht="20.25">
      <c r="A1371" s="193"/>
      <c r="B1371" s="213"/>
      <c r="C1371" s="213"/>
      <c r="D1371" s="213" t="str">
        <f ca="1">IF(ISERROR($Q1371),"",OFFSET(K!$D$1,$Q1371-1,0))</f>
        <v/>
      </c>
      <c r="E1371" s="213" t="str">
        <f ca="1">IF(ISERROR($Q1371),"",OFFSET(K!$C$1,$Q1371-1,0))</f>
        <v/>
      </c>
      <c r="F1371" s="213" t="str">
        <f t="shared" ca="1" si="21"/>
        <v/>
      </c>
      <c r="G1371" s="198"/>
      <c r="H1371" s="207"/>
      <c r="I1371" s="207"/>
      <c r="J1371" s="207"/>
      <c r="K1371" s="207"/>
      <c r="L1371" s="207"/>
      <c r="M1371" s="207"/>
      <c r="N1371" s="207"/>
      <c r="O1371" s="199"/>
      <c r="P1371" s="208"/>
      <c r="Q1371" s="209" t="e">
        <f>IF(OR(C1371="",C1371=R$4,C1371=S$4),NA(),MATCH($B1371&amp;$C1371,K!$E:$E,0))</f>
        <v>#N/A</v>
      </c>
    </row>
    <row r="1372" spans="1:17" ht="20.25">
      <c r="A1372" s="193"/>
      <c r="B1372" s="213"/>
      <c r="C1372" s="213"/>
      <c r="D1372" s="213" t="str">
        <f ca="1">IF(ISERROR($Q1372),"",OFFSET(K!$D$1,$Q1372-1,0))</f>
        <v/>
      </c>
      <c r="E1372" s="213" t="str">
        <f ca="1">IF(ISERROR($Q1372),"",OFFSET(K!$C$1,$Q1372-1,0))</f>
        <v/>
      </c>
      <c r="F1372" s="213" t="str">
        <f t="shared" ca="1" si="21"/>
        <v/>
      </c>
      <c r="G1372" s="198"/>
      <c r="H1372" s="207"/>
      <c r="I1372" s="207"/>
      <c r="J1372" s="207"/>
      <c r="K1372" s="207"/>
      <c r="L1372" s="207"/>
      <c r="M1372" s="207"/>
      <c r="N1372" s="207"/>
      <c r="O1372" s="199"/>
      <c r="P1372" s="208"/>
      <c r="Q1372" s="209" t="e">
        <f>IF(OR(C1372="",C1372=R$4,C1372=S$4),NA(),MATCH($B1372&amp;$C1372,K!$E:$E,0))</f>
        <v>#N/A</v>
      </c>
    </row>
    <row r="1373" spans="1:17" ht="20.25">
      <c r="A1373" s="193"/>
      <c r="B1373" s="213"/>
      <c r="C1373" s="213"/>
      <c r="D1373" s="213" t="str">
        <f ca="1">IF(ISERROR($Q1373),"",OFFSET(K!$D$1,$Q1373-1,0))</f>
        <v/>
      </c>
      <c r="E1373" s="213" t="str">
        <f ca="1">IF(ISERROR($Q1373),"",OFFSET(K!$C$1,$Q1373-1,0))</f>
        <v/>
      </c>
      <c r="F1373" s="213" t="str">
        <f t="shared" ca="1" si="21"/>
        <v/>
      </c>
      <c r="G1373" s="198"/>
      <c r="H1373" s="207"/>
      <c r="I1373" s="207"/>
      <c r="J1373" s="207"/>
      <c r="K1373" s="207"/>
      <c r="L1373" s="207"/>
      <c r="M1373" s="207"/>
      <c r="N1373" s="207"/>
      <c r="O1373" s="199"/>
      <c r="P1373" s="208"/>
      <c r="Q1373" s="209" t="e">
        <f>IF(OR(C1373="",C1373=R$4,C1373=S$4),NA(),MATCH($B1373&amp;$C1373,K!$E:$E,0))</f>
        <v>#N/A</v>
      </c>
    </row>
    <row r="1374" spans="1:17" ht="20.25">
      <c r="A1374" s="193"/>
      <c r="B1374" s="213"/>
      <c r="C1374" s="213"/>
      <c r="D1374" s="213" t="str">
        <f ca="1">IF(ISERROR($Q1374),"",OFFSET(K!$D$1,$Q1374-1,0))</f>
        <v/>
      </c>
      <c r="E1374" s="213" t="str">
        <f ca="1">IF(ISERROR($Q1374),"",OFFSET(K!$C$1,$Q1374-1,0))</f>
        <v/>
      </c>
      <c r="F1374" s="213" t="str">
        <f t="shared" ca="1" si="21"/>
        <v/>
      </c>
      <c r="G1374" s="198"/>
      <c r="H1374" s="207"/>
      <c r="I1374" s="207"/>
      <c r="J1374" s="207"/>
      <c r="K1374" s="207"/>
      <c r="L1374" s="207"/>
      <c r="M1374" s="207"/>
      <c r="N1374" s="207"/>
      <c r="O1374" s="199"/>
      <c r="P1374" s="208"/>
      <c r="Q1374" s="209" t="e">
        <f>IF(OR(C1374="",C1374=R$4,C1374=S$4),NA(),MATCH($B1374&amp;$C1374,K!$E:$E,0))</f>
        <v>#N/A</v>
      </c>
    </row>
    <row r="1375" spans="1:17" ht="20.25">
      <c r="A1375" s="193"/>
      <c r="B1375" s="213"/>
      <c r="C1375" s="213"/>
      <c r="D1375" s="213" t="str">
        <f ca="1">IF(ISERROR($Q1375),"",OFFSET(K!$D$1,$Q1375-1,0))</f>
        <v/>
      </c>
      <c r="E1375" s="213" t="str">
        <f ca="1">IF(ISERROR($Q1375),"",OFFSET(K!$C$1,$Q1375-1,0))</f>
        <v/>
      </c>
      <c r="F1375" s="213" t="str">
        <f t="shared" ca="1" si="21"/>
        <v/>
      </c>
      <c r="G1375" s="198"/>
      <c r="H1375" s="207"/>
      <c r="I1375" s="207"/>
      <c r="J1375" s="207"/>
      <c r="K1375" s="207"/>
      <c r="L1375" s="207"/>
      <c r="M1375" s="207"/>
      <c r="N1375" s="207"/>
      <c r="O1375" s="199"/>
      <c r="P1375" s="208"/>
      <c r="Q1375" s="209" t="e">
        <f>IF(OR(C1375="",C1375=R$4,C1375=S$4),NA(),MATCH($B1375&amp;$C1375,K!$E:$E,0))</f>
        <v>#N/A</v>
      </c>
    </row>
    <row r="1376" spans="1:17" ht="20.25">
      <c r="A1376" s="193"/>
      <c r="B1376" s="213"/>
      <c r="C1376" s="213"/>
      <c r="D1376" s="213" t="str">
        <f ca="1">IF(ISERROR($Q1376),"",OFFSET(K!$D$1,$Q1376-1,0))</f>
        <v/>
      </c>
      <c r="E1376" s="213" t="str">
        <f ca="1">IF(ISERROR($Q1376),"",OFFSET(K!$C$1,$Q1376-1,0))</f>
        <v/>
      </c>
      <c r="F1376" s="213" t="str">
        <f t="shared" ca="1" si="21"/>
        <v/>
      </c>
      <c r="G1376" s="198"/>
      <c r="H1376" s="207"/>
      <c r="I1376" s="207"/>
      <c r="J1376" s="207"/>
      <c r="K1376" s="207"/>
      <c r="L1376" s="207"/>
      <c r="M1376" s="207"/>
      <c r="N1376" s="207"/>
      <c r="O1376" s="199"/>
      <c r="P1376" s="208"/>
      <c r="Q1376" s="209" t="e">
        <f>IF(OR(C1376="",C1376=R$4,C1376=S$4),NA(),MATCH($B1376&amp;$C1376,K!$E:$E,0))</f>
        <v>#N/A</v>
      </c>
    </row>
    <row r="1377" spans="1:17" ht="20.25">
      <c r="A1377" s="193"/>
      <c r="B1377" s="213"/>
      <c r="C1377" s="213"/>
      <c r="D1377" s="213" t="str">
        <f ca="1">IF(ISERROR($Q1377),"",OFFSET(K!$D$1,$Q1377-1,0))</f>
        <v/>
      </c>
      <c r="E1377" s="213" t="str">
        <f ca="1">IF(ISERROR($Q1377),"",OFFSET(K!$C$1,$Q1377-1,0))</f>
        <v/>
      </c>
      <c r="F1377" s="213" t="str">
        <f t="shared" ca="1" si="21"/>
        <v/>
      </c>
      <c r="G1377" s="198"/>
      <c r="H1377" s="207"/>
      <c r="I1377" s="207"/>
      <c r="J1377" s="207"/>
      <c r="K1377" s="207"/>
      <c r="L1377" s="207"/>
      <c r="M1377" s="207"/>
      <c r="N1377" s="207"/>
      <c r="O1377" s="199"/>
      <c r="P1377" s="208"/>
      <c r="Q1377" s="209" t="e">
        <f>IF(OR(C1377="",C1377=R$4,C1377=S$4),NA(),MATCH($B1377&amp;$C1377,K!$E:$E,0))</f>
        <v>#N/A</v>
      </c>
    </row>
    <row r="1378" spans="1:17" ht="20.25">
      <c r="A1378" s="193"/>
      <c r="B1378" s="213"/>
      <c r="C1378" s="213"/>
      <c r="D1378" s="213" t="str">
        <f ca="1">IF(ISERROR($Q1378),"",OFFSET(K!$D$1,$Q1378-1,0))</f>
        <v/>
      </c>
      <c r="E1378" s="213" t="str">
        <f ca="1">IF(ISERROR($Q1378),"",OFFSET(K!$C$1,$Q1378-1,0))</f>
        <v/>
      </c>
      <c r="F1378" s="213" t="str">
        <f t="shared" ca="1" si="21"/>
        <v/>
      </c>
      <c r="G1378" s="198"/>
      <c r="H1378" s="207"/>
      <c r="I1378" s="207"/>
      <c r="J1378" s="207"/>
      <c r="K1378" s="207"/>
      <c r="L1378" s="207"/>
      <c r="M1378" s="207"/>
      <c r="N1378" s="207"/>
      <c r="O1378" s="199"/>
      <c r="P1378" s="208"/>
      <c r="Q1378" s="209" t="e">
        <f>IF(OR(C1378="",C1378=R$4,C1378=S$4),NA(),MATCH($B1378&amp;$C1378,K!$E:$E,0))</f>
        <v>#N/A</v>
      </c>
    </row>
    <row r="1379" spans="1:17" ht="20.25">
      <c r="A1379" s="193"/>
      <c r="B1379" s="213"/>
      <c r="C1379" s="213"/>
      <c r="D1379" s="213" t="str">
        <f ca="1">IF(ISERROR($Q1379),"",OFFSET(K!$D$1,$Q1379-1,0))</f>
        <v/>
      </c>
      <c r="E1379" s="213" t="str">
        <f ca="1">IF(ISERROR($Q1379),"",OFFSET(K!$C$1,$Q1379-1,0))</f>
        <v/>
      </c>
      <c r="F1379" s="213" t="str">
        <f t="shared" ca="1" si="21"/>
        <v/>
      </c>
      <c r="G1379" s="198"/>
      <c r="H1379" s="207"/>
      <c r="I1379" s="207"/>
      <c r="J1379" s="207"/>
      <c r="K1379" s="207"/>
      <c r="L1379" s="207"/>
      <c r="M1379" s="207"/>
      <c r="N1379" s="207"/>
      <c r="O1379" s="199"/>
      <c r="P1379" s="208"/>
      <c r="Q1379" s="209" t="e">
        <f>IF(OR(C1379="",C1379=R$4,C1379=S$4),NA(),MATCH($B1379&amp;$C1379,K!$E:$E,0))</f>
        <v>#N/A</v>
      </c>
    </row>
    <row r="1380" spans="1:17" ht="20.25">
      <c r="A1380" s="193"/>
      <c r="B1380" s="213"/>
      <c r="C1380" s="213"/>
      <c r="D1380" s="213" t="str">
        <f ca="1">IF(ISERROR($Q1380),"",OFFSET(K!$D$1,$Q1380-1,0))</f>
        <v/>
      </c>
      <c r="E1380" s="213" t="str">
        <f ca="1">IF(ISERROR($Q1380),"",OFFSET(K!$C$1,$Q1380-1,0))</f>
        <v/>
      </c>
      <c r="F1380" s="213" t="str">
        <f t="shared" ca="1" si="21"/>
        <v/>
      </c>
      <c r="G1380" s="198"/>
      <c r="H1380" s="207"/>
      <c r="I1380" s="207"/>
      <c r="J1380" s="207"/>
      <c r="K1380" s="207"/>
      <c r="L1380" s="207"/>
      <c r="M1380" s="207"/>
      <c r="N1380" s="207"/>
      <c r="O1380" s="199"/>
      <c r="P1380" s="208"/>
      <c r="Q1380" s="209" t="e">
        <f>IF(OR(C1380="",C1380=R$4,C1380=S$4),NA(),MATCH($B1380&amp;$C1380,K!$E:$E,0))</f>
        <v>#N/A</v>
      </c>
    </row>
    <row r="1381" spans="1:17" ht="20.25">
      <c r="A1381" s="193"/>
      <c r="B1381" s="213"/>
      <c r="C1381" s="213"/>
      <c r="D1381" s="213" t="str">
        <f ca="1">IF(ISERROR($Q1381),"",OFFSET(K!$D$1,$Q1381-1,0))</f>
        <v/>
      </c>
      <c r="E1381" s="213" t="str">
        <f ca="1">IF(ISERROR($Q1381),"",OFFSET(K!$C$1,$Q1381-1,0))</f>
        <v/>
      </c>
      <c r="F1381" s="213" t="str">
        <f t="shared" ca="1" si="21"/>
        <v/>
      </c>
      <c r="G1381" s="198"/>
      <c r="H1381" s="207"/>
      <c r="I1381" s="207"/>
      <c r="J1381" s="207"/>
      <c r="K1381" s="207"/>
      <c r="L1381" s="207"/>
      <c r="M1381" s="207"/>
      <c r="N1381" s="207"/>
      <c r="O1381" s="199"/>
      <c r="P1381" s="208"/>
      <c r="Q1381" s="209" t="e">
        <f>IF(OR(C1381="",C1381=R$4,C1381=S$4),NA(),MATCH($B1381&amp;$C1381,K!$E:$E,0))</f>
        <v>#N/A</v>
      </c>
    </row>
    <row r="1382" spans="1:17" ht="20.25">
      <c r="A1382" s="193"/>
      <c r="B1382" s="213"/>
      <c r="C1382" s="213"/>
      <c r="D1382" s="213" t="str">
        <f ca="1">IF(ISERROR($Q1382),"",OFFSET(K!$D$1,$Q1382-1,0))</f>
        <v/>
      </c>
      <c r="E1382" s="213" t="str">
        <f ca="1">IF(ISERROR($Q1382),"",OFFSET(K!$C$1,$Q1382-1,0))</f>
        <v/>
      </c>
      <c r="F1382" s="213" t="str">
        <f t="shared" ca="1" si="21"/>
        <v/>
      </c>
      <c r="G1382" s="198"/>
      <c r="H1382" s="207"/>
      <c r="I1382" s="207"/>
      <c r="J1382" s="207"/>
      <c r="K1382" s="207"/>
      <c r="L1382" s="207"/>
      <c r="M1382" s="207"/>
      <c r="N1382" s="207"/>
      <c r="O1382" s="199"/>
      <c r="P1382" s="208"/>
      <c r="Q1382" s="209" t="e">
        <f>IF(OR(C1382="",C1382=R$4,C1382=S$4),NA(),MATCH($B1382&amp;$C1382,K!$E:$E,0))</f>
        <v>#N/A</v>
      </c>
    </row>
    <row r="1383" spans="1:17" ht="20.25">
      <c r="A1383" s="193"/>
      <c r="B1383" s="213"/>
      <c r="C1383" s="213"/>
      <c r="D1383" s="213" t="str">
        <f ca="1">IF(ISERROR($Q1383),"",OFFSET(K!$D$1,$Q1383-1,0))</f>
        <v/>
      </c>
      <c r="E1383" s="213" t="str">
        <f ca="1">IF(ISERROR($Q1383),"",OFFSET(K!$C$1,$Q1383-1,0))</f>
        <v/>
      </c>
      <c r="F1383" s="213" t="str">
        <f t="shared" ca="1" si="21"/>
        <v/>
      </c>
      <c r="G1383" s="198"/>
      <c r="H1383" s="207"/>
      <c r="I1383" s="207"/>
      <c r="J1383" s="207"/>
      <c r="K1383" s="207"/>
      <c r="L1383" s="207"/>
      <c r="M1383" s="207"/>
      <c r="N1383" s="207"/>
      <c r="O1383" s="199"/>
      <c r="P1383" s="208"/>
      <c r="Q1383" s="209" t="e">
        <f>IF(OR(C1383="",C1383=R$4,C1383=S$4),NA(),MATCH($B1383&amp;$C1383,K!$E:$E,0))</f>
        <v>#N/A</v>
      </c>
    </row>
    <row r="1384" spans="1:17" ht="20.25">
      <c r="A1384" s="193"/>
      <c r="B1384" s="213"/>
      <c r="C1384" s="213"/>
      <c r="D1384" s="213" t="str">
        <f ca="1">IF(ISERROR($Q1384),"",OFFSET(K!$D$1,$Q1384-1,0))</f>
        <v/>
      </c>
      <c r="E1384" s="213" t="str">
        <f ca="1">IF(ISERROR($Q1384),"",OFFSET(K!$C$1,$Q1384-1,0))</f>
        <v/>
      </c>
      <c r="F1384" s="213" t="str">
        <f t="shared" ca="1" si="21"/>
        <v/>
      </c>
      <c r="G1384" s="198"/>
      <c r="H1384" s="207"/>
      <c r="I1384" s="207"/>
      <c r="J1384" s="207"/>
      <c r="K1384" s="207"/>
      <c r="L1384" s="207"/>
      <c r="M1384" s="207"/>
      <c r="N1384" s="207"/>
      <c r="O1384" s="199"/>
      <c r="P1384" s="208"/>
      <c r="Q1384" s="209" t="e">
        <f>IF(OR(C1384="",C1384=R$4,C1384=S$4),NA(),MATCH($B1384&amp;$C1384,K!$E:$E,0))</f>
        <v>#N/A</v>
      </c>
    </row>
    <row r="1385" spans="1:17" ht="20.25">
      <c r="A1385" s="193"/>
      <c r="B1385" s="213"/>
      <c r="C1385" s="213"/>
      <c r="D1385" s="213" t="str">
        <f ca="1">IF(ISERROR($Q1385),"",OFFSET(K!$D$1,$Q1385-1,0))</f>
        <v/>
      </c>
      <c r="E1385" s="213" t="str">
        <f ca="1">IF(ISERROR($Q1385),"",OFFSET(K!$C$1,$Q1385-1,0))</f>
        <v/>
      </c>
      <c r="F1385" s="213" t="str">
        <f t="shared" ca="1" si="21"/>
        <v/>
      </c>
      <c r="G1385" s="198"/>
      <c r="H1385" s="207"/>
      <c r="I1385" s="207"/>
      <c r="J1385" s="207"/>
      <c r="K1385" s="207"/>
      <c r="L1385" s="207"/>
      <c r="M1385" s="207"/>
      <c r="N1385" s="207"/>
      <c r="O1385" s="199"/>
      <c r="P1385" s="208"/>
      <c r="Q1385" s="209" t="e">
        <f>IF(OR(C1385="",C1385=R$4,C1385=S$4),NA(),MATCH($B1385&amp;$C1385,K!$E:$E,0))</f>
        <v>#N/A</v>
      </c>
    </row>
    <row r="1386" spans="1:17" ht="20.25">
      <c r="A1386" s="193"/>
      <c r="B1386" s="213"/>
      <c r="C1386" s="213"/>
      <c r="D1386" s="213" t="str">
        <f ca="1">IF(ISERROR($Q1386),"",OFFSET(K!$D$1,$Q1386-1,0))</f>
        <v/>
      </c>
      <c r="E1386" s="213" t="str">
        <f ca="1">IF(ISERROR($Q1386),"",OFFSET(K!$C$1,$Q1386-1,0))</f>
        <v/>
      </c>
      <c r="F1386" s="213" t="str">
        <f t="shared" ca="1" si="21"/>
        <v/>
      </c>
      <c r="G1386" s="198"/>
      <c r="H1386" s="207"/>
      <c r="I1386" s="207"/>
      <c r="J1386" s="207"/>
      <c r="K1386" s="207"/>
      <c r="L1386" s="207"/>
      <c r="M1386" s="207"/>
      <c r="N1386" s="207"/>
      <c r="O1386" s="199"/>
      <c r="P1386" s="208"/>
      <c r="Q1386" s="209" t="e">
        <f>IF(OR(C1386="",C1386=R$4,C1386=S$4),NA(),MATCH($B1386&amp;$C1386,K!$E:$E,0))</f>
        <v>#N/A</v>
      </c>
    </row>
    <row r="1387" spans="1:17" ht="20.25">
      <c r="A1387" s="193"/>
      <c r="B1387" s="213"/>
      <c r="C1387" s="213"/>
      <c r="D1387" s="213" t="str">
        <f ca="1">IF(ISERROR($Q1387),"",OFFSET(K!$D$1,$Q1387-1,0))</f>
        <v/>
      </c>
      <c r="E1387" s="213" t="str">
        <f ca="1">IF(ISERROR($Q1387),"",OFFSET(K!$C$1,$Q1387-1,0))</f>
        <v/>
      </c>
      <c r="F1387" s="213" t="str">
        <f t="shared" ca="1" si="21"/>
        <v/>
      </c>
      <c r="G1387" s="198"/>
      <c r="H1387" s="207"/>
      <c r="I1387" s="207"/>
      <c r="J1387" s="207"/>
      <c r="K1387" s="207"/>
      <c r="L1387" s="207"/>
      <c r="M1387" s="207"/>
      <c r="N1387" s="207"/>
      <c r="O1387" s="199"/>
      <c r="P1387" s="208"/>
      <c r="Q1387" s="209" t="e">
        <f>IF(OR(C1387="",C1387=R$4,C1387=S$4),NA(),MATCH($B1387&amp;$C1387,K!$E:$E,0))</f>
        <v>#N/A</v>
      </c>
    </row>
    <row r="1388" spans="1:17" ht="20.25">
      <c r="A1388" s="193"/>
      <c r="B1388" s="213"/>
      <c r="C1388" s="213"/>
      <c r="D1388" s="213" t="str">
        <f ca="1">IF(ISERROR($Q1388),"",OFFSET(K!$D$1,$Q1388-1,0))</f>
        <v/>
      </c>
      <c r="E1388" s="213" t="str">
        <f ca="1">IF(ISERROR($Q1388),"",OFFSET(K!$C$1,$Q1388-1,0))</f>
        <v/>
      </c>
      <c r="F1388" s="213" t="str">
        <f t="shared" ca="1" si="21"/>
        <v/>
      </c>
      <c r="G1388" s="198"/>
      <c r="H1388" s="207"/>
      <c r="I1388" s="207"/>
      <c r="J1388" s="207"/>
      <c r="K1388" s="207"/>
      <c r="L1388" s="207"/>
      <c r="M1388" s="207"/>
      <c r="N1388" s="207"/>
      <c r="O1388" s="199"/>
      <c r="P1388" s="208"/>
      <c r="Q1388" s="209" t="e">
        <f>IF(OR(C1388="",C1388=R$4,C1388=S$4),NA(),MATCH($B1388&amp;$C1388,K!$E:$E,0))</f>
        <v>#N/A</v>
      </c>
    </row>
    <row r="1389" spans="1:17" ht="20.25">
      <c r="A1389" s="193"/>
      <c r="B1389" s="213"/>
      <c r="C1389" s="213"/>
      <c r="D1389" s="213" t="str">
        <f ca="1">IF(ISERROR($Q1389),"",OFFSET(K!$D$1,$Q1389-1,0))</f>
        <v/>
      </c>
      <c r="E1389" s="213" t="str">
        <f ca="1">IF(ISERROR($Q1389),"",OFFSET(K!$C$1,$Q1389-1,0))</f>
        <v/>
      </c>
      <c r="F1389" s="213" t="str">
        <f t="shared" ca="1" si="21"/>
        <v/>
      </c>
      <c r="G1389" s="198"/>
      <c r="H1389" s="207"/>
      <c r="I1389" s="207"/>
      <c r="J1389" s="207"/>
      <c r="K1389" s="207"/>
      <c r="L1389" s="207"/>
      <c r="M1389" s="207"/>
      <c r="N1389" s="207"/>
      <c r="O1389" s="199"/>
      <c r="P1389" s="208"/>
      <c r="Q1389" s="209" t="e">
        <f>IF(OR(C1389="",C1389=R$4,C1389=S$4),NA(),MATCH($B1389&amp;$C1389,K!$E:$E,0))</f>
        <v>#N/A</v>
      </c>
    </row>
    <row r="1390" spans="1:17" ht="20.25">
      <c r="A1390" s="193"/>
      <c r="B1390" s="213"/>
      <c r="C1390" s="213"/>
      <c r="D1390" s="213" t="str">
        <f ca="1">IF(ISERROR($Q1390),"",OFFSET(K!$D$1,$Q1390-1,0))</f>
        <v/>
      </c>
      <c r="E1390" s="213" t="str">
        <f ca="1">IF(ISERROR($Q1390),"",OFFSET(K!$C$1,$Q1390-1,0))</f>
        <v/>
      </c>
      <c r="F1390" s="213" t="str">
        <f t="shared" ca="1" si="21"/>
        <v/>
      </c>
      <c r="G1390" s="198"/>
      <c r="H1390" s="207"/>
      <c r="I1390" s="207"/>
      <c r="J1390" s="207"/>
      <c r="K1390" s="207"/>
      <c r="L1390" s="207"/>
      <c r="M1390" s="207"/>
      <c r="N1390" s="207"/>
      <c r="O1390" s="199"/>
      <c r="P1390" s="208"/>
      <c r="Q1390" s="209" t="e">
        <f>IF(OR(C1390="",C1390=R$4,C1390=S$4),NA(),MATCH($B1390&amp;$C1390,K!$E:$E,0))</f>
        <v>#N/A</v>
      </c>
    </row>
    <row r="1391" spans="1:17" ht="20.25">
      <c r="A1391" s="193"/>
      <c r="B1391" s="213"/>
      <c r="C1391" s="213"/>
      <c r="D1391" s="213" t="str">
        <f ca="1">IF(ISERROR($Q1391),"",OFFSET(K!$D$1,$Q1391-1,0))</f>
        <v/>
      </c>
      <c r="E1391" s="213" t="str">
        <f ca="1">IF(ISERROR($Q1391),"",OFFSET(K!$C$1,$Q1391-1,0))</f>
        <v/>
      </c>
      <c r="F1391" s="213" t="str">
        <f t="shared" ca="1" si="21"/>
        <v/>
      </c>
      <c r="G1391" s="198"/>
      <c r="H1391" s="207"/>
      <c r="I1391" s="207"/>
      <c r="J1391" s="207"/>
      <c r="K1391" s="207"/>
      <c r="L1391" s="207"/>
      <c r="M1391" s="207"/>
      <c r="N1391" s="207"/>
      <c r="O1391" s="199"/>
      <c r="P1391" s="208"/>
      <c r="Q1391" s="209" t="e">
        <f>IF(OR(C1391="",C1391=R$4,C1391=S$4),NA(),MATCH($B1391&amp;$C1391,K!$E:$E,0))</f>
        <v>#N/A</v>
      </c>
    </row>
    <row r="1392" spans="1:17" ht="20.25">
      <c r="A1392" s="193"/>
      <c r="B1392" s="213"/>
      <c r="C1392" s="213"/>
      <c r="D1392" s="213" t="str">
        <f ca="1">IF(ISERROR($Q1392),"",OFFSET(K!$D$1,$Q1392-1,0))</f>
        <v/>
      </c>
      <c r="E1392" s="213" t="str">
        <f ca="1">IF(ISERROR($Q1392),"",OFFSET(K!$C$1,$Q1392-1,0))</f>
        <v/>
      </c>
      <c r="F1392" s="213" t="str">
        <f t="shared" ca="1" si="21"/>
        <v/>
      </c>
      <c r="G1392" s="198"/>
      <c r="H1392" s="207"/>
      <c r="I1392" s="207"/>
      <c r="J1392" s="207"/>
      <c r="K1392" s="207"/>
      <c r="L1392" s="207"/>
      <c r="M1392" s="207"/>
      <c r="N1392" s="207"/>
      <c r="O1392" s="199"/>
      <c r="P1392" s="208"/>
      <c r="Q1392" s="209" t="e">
        <f>IF(OR(C1392="",C1392=R$4,C1392=S$4),NA(),MATCH($B1392&amp;$C1392,K!$E:$E,0))</f>
        <v>#N/A</v>
      </c>
    </row>
    <row r="1393" spans="1:17" ht="20.25">
      <c r="A1393" s="193"/>
      <c r="B1393" s="213"/>
      <c r="C1393" s="213"/>
      <c r="D1393" s="213" t="str">
        <f ca="1">IF(ISERROR($Q1393),"",OFFSET(K!$D$1,$Q1393-1,0))</f>
        <v/>
      </c>
      <c r="E1393" s="213" t="str">
        <f ca="1">IF(ISERROR($Q1393),"",OFFSET(K!$C$1,$Q1393-1,0))</f>
        <v/>
      </c>
      <c r="F1393" s="213" t="str">
        <f t="shared" ca="1" si="21"/>
        <v/>
      </c>
      <c r="G1393" s="198"/>
      <c r="H1393" s="207"/>
      <c r="I1393" s="207"/>
      <c r="J1393" s="207"/>
      <c r="K1393" s="207"/>
      <c r="L1393" s="207"/>
      <c r="M1393" s="207"/>
      <c r="N1393" s="207"/>
      <c r="O1393" s="199"/>
      <c r="P1393" s="208"/>
      <c r="Q1393" s="209" t="e">
        <f>IF(OR(C1393="",C1393=R$4,C1393=S$4),NA(),MATCH($B1393&amp;$C1393,K!$E:$E,0))</f>
        <v>#N/A</v>
      </c>
    </row>
    <row r="1394" spans="1:17" ht="20.25">
      <c r="A1394" s="193"/>
      <c r="B1394" s="213"/>
      <c r="C1394" s="213"/>
      <c r="D1394" s="213" t="str">
        <f ca="1">IF(ISERROR($Q1394),"",OFFSET(K!$D$1,$Q1394-1,0))</f>
        <v/>
      </c>
      <c r="E1394" s="213" t="str">
        <f ca="1">IF(ISERROR($Q1394),"",OFFSET(K!$C$1,$Q1394-1,0))</f>
        <v/>
      </c>
      <c r="F1394" s="213" t="str">
        <f t="shared" ca="1" si="21"/>
        <v/>
      </c>
      <c r="G1394" s="198"/>
      <c r="H1394" s="207"/>
      <c r="I1394" s="207"/>
      <c r="J1394" s="207"/>
      <c r="K1394" s="207"/>
      <c r="L1394" s="207"/>
      <c r="M1394" s="207"/>
      <c r="N1394" s="207"/>
      <c r="O1394" s="199"/>
      <c r="P1394" s="208"/>
      <c r="Q1394" s="209" t="e">
        <f>IF(OR(C1394="",C1394=R$4,C1394=S$4),NA(),MATCH($B1394&amp;$C1394,K!$E:$E,0))</f>
        <v>#N/A</v>
      </c>
    </row>
    <row r="1395" spans="1:17" ht="20.25">
      <c r="A1395" s="193"/>
      <c r="B1395" s="213"/>
      <c r="C1395" s="213"/>
      <c r="D1395" s="213" t="str">
        <f ca="1">IF(ISERROR($Q1395),"",OFFSET(K!$D$1,$Q1395-1,0))</f>
        <v/>
      </c>
      <c r="E1395" s="213" t="str">
        <f ca="1">IF(ISERROR($Q1395),"",OFFSET(K!$C$1,$Q1395-1,0))</f>
        <v/>
      </c>
      <c r="F1395" s="213" t="str">
        <f t="shared" ca="1" si="21"/>
        <v/>
      </c>
      <c r="G1395" s="198"/>
      <c r="H1395" s="207"/>
      <c r="I1395" s="207"/>
      <c r="J1395" s="207"/>
      <c r="K1395" s="207"/>
      <c r="L1395" s="207"/>
      <c r="M1395" s="207"/>
      <c r="N1395" s="207"/>
      <c r="O1395" s="199"/>
      <c r="P1395" s="208"/>
      <c r="Q1395" s="209" t="e">
        <f>IF(OR(C1395="",C1395=R$4,C1395=S$4),NA(),MATCH($B1395&amp;$C1395,K!$E:$E,0))</f>
        <v>#N/A</v>
      </c>
    </row>
    <row r="1396" spans="1:17" ht="20.25">
      <c r="A1396" s="193"/>
      <c r="B1396" s="213"/>
      <c r="C1396" s="213"/>
      <c r="D1396" s="213" t="str">
        <f ca="1">IF(ISERROR($Q1396),"",OFFSET(K!$D$1,$Q1396-1,0))</f>
        <v/>
      </c>
      <c r="E1396" s="213" t="str">
        <f ca="1">IF(ISERROR($Q1396),"",OFFSET(K!$C$1,$Q1396-1,0))</f>
        <v/>
      </c>
      <c r="F1396" s="213" t="str">
        <f t="shared" ca="1" si="21"/>
        <v/>
      </c>
      <c r="G1396" s="198"/>
      <c r="H1396" s="207"/>
      <c r="I1396" s="207"/>
      <c r="J1396" s="207"/>
      <c r="K1396" s="207"/>
      <c r="L1396" s="207"/>
      <c r="M1396" s="207"/>
      <c r="N1396" s="207"/>
      <c r="O1396" s="199"/>
      <c r="P1396" s="208"/>
      <c r="Q1396" s="209" t="e">
        <f>IF(OR(C1396="",C1396=R$4,C1396=S$4),NA(),MATCH($B1396&amp;$C1396,K!$E:$E,0))</f>
        <v>#N/A</v>
      </c>
    </row>
    <row r="1397" spans="1:17" ht="20.25">
      <c r="A1397" s="193"/>
      <c r="B1397" s="213"/>
      <c r="C1397" s="213"/>
      <c r="D1397" s="213" t="str">
        <f ca="1">IF(ISERROR($Q1397),"",OFFSET(K!$D$1,$Q1397-1,0))</f>
        <v/>
      </c>
      <c r="E1397" s="213" t="str">
        <f ca="1">IF(ISERROR($Q1397),"",OFFSET(K!$C$1,$Q1397-1,0))</f>
        <v/>
      </c>
      <c r="F1397" s="213" t="str">
        <f t="shared" ca="1" si="21"/>
        <v/>
      </c>
      <c r="G1397" s="198"/>
      <c r="H1397" s="207"/>
      <c r="I1397" s="207"/>
      <c r="J1397" s="207"/>
      <c r="K1397" s="207"/>
      <c r="L1397" s="207"/>
      <c r="M1397" s="207"/>
      <c r="N1397" s="207"/>
      <c r="O1397" s="199"/>
      <c r="P1397" s="208"/>
      <c r="Q1397" s="209" t="e">
        <f>IF(OR(C1397="",C1397=R$4,C1397=S$4),NA(),MATCH($B1397&amp;$C1397,K!$E:$E,0))</f>
        <v>#N/A</v>
      </c>
    </row>
    <row r="1398" spans="1:17" ht="20.25">
      <c r="A1398" s="193"/>
      <c r="B1398" s="213"/>
      <c r="C1398" s="213"/>
      <c r="D1398" s="213" t="str">
        <f ca="1">IF(ISERROR($Q1398),"",OFFSET(K!$D$1,$Q1398-1,0))</f>
        <v/>
      </c>
      <c r="E1398" s="213" t="str">
        <f ca="1">IF(ISERROR($Q1398),"",OFFSET(K!$C$1,$Q1398-1,0))</f>
        <v/>
      </c>
      <c r="F1398" s="213" t="str">
        <f t="shared" ca="1" si="21"/>
        <v/>
      </c>
      <c r="G1398" s="198"/>
      <c r="H1398" s="207"/>
      <c r="I1398" s="207"/>
      <c r="J1398" s="207"/>
      <c r="K1398" s="207"/>
      <c r="L1398" s="207"/>
      <c r="M1398" s="207"/>
      <c r="N1398" s="207"/>
      <c r="O1398" s="199"/>
      <c r="P1398" s="208"/>
      <c r="Q1398" s="209" t="e">
        <f>IF(OR(C1398="",C1398=R$4,C1398=S$4),NA(),MATCH($B1398&amp;$C1398,K!$E:$E,0))</f>
        <v>#N/A</v>
      </c>
    </row>
    <row r="1399" spans="1:17" ht="20.25">
      <c r="A1399" s="193"/>
      <c r="B1399" s="213"/>
      <c r="C1399" s="213"/>
      <c r="D1399" s="213" t="str">
        <f ca="1">IF(ISERROR($Q1399),"",OFFSET(K!$D$1,$Q1399-1,0))</f>
        <v/>
      </c>
      <c r="E1399" s="213" t="str">
        <f ca="1">IF(ISERROR($Q1399),"",OFFSET(K!$C$1,$Q1399-1,0))</f>
        <v/>
      </c>
      <c r="F1399" s="213" t="str">
        <f t="shared" ca="1" si="21"/>
        <v/>
      </c>
      <c r="G1399" s="198"/>
      <c r="H1399" s="207"/>
      <c r="I1399" s="207"/>
      <c r="J1399" s="207"/>
      <c r="K1399" s="207"/>
      <c r="L1399" s="207"/>
      <c r="M1399" s="207"/>
      <c r="N1399" s="207"/>
      <c r="O1399" s="199"/>
      <c r="P1399" s="208"/>
      <c r="Q1399" s="209" t="e">
        <f>IF(OR(C1399="",C1399=R$4,C1399=S$4),NA(),MATCH($B1399&amp;$C1399,K!$E:$E,0))</f>
        <v>#N/A</v>
      </c>
    </row>
    <row r="1400" spans="1:17" ht="20.25">
      <c r="A1400" s="193"/>
      <c r="B1400" s="213"/>
      <c r="C1400" s="213"/>
      <c r="D1400" s="213" t="str">
        <f ca="1">IF(ISERROR($Q1400),"",OFFSET(K!$D$1,$Q1400-1,0))</f>
        <v/>
      </c>
      <c r="E1400" s="213" t="str">
        <f ca="1">IF(ISERROR($Q1400),"",OFFSET(K!$C$1,$Q1400-1,0))</f>
        <v/>
      </c>
      <c r="F1400" s="213" t="str">
        <f t="shared" ca="1" si="21"/>
        <v/>
      </c>
      <c r="G1400" s="198"/>
      <c r="H1400" s="207"/>
      <c r="I1400" s="207"/>
      <c r="J1400" s="207"/>
      <c r="K1400" s="207"/>
      <c r="L1400" s="207"/>
      <c r="M1400" s="207"/>
      <c r="N1400" s="207"/>
      <c r="O1400" s="199"/>
      <c r="P1400" s="208"/>
      <c r="Q1400" s="209" t="e">
        <f>IF(OR(C1400="",C1400=R$4,C1400=S$4),NA(),MATCH($B1400&amp;$C1400,K!$E:$E,0))</f>
        <v>#N/A</v>
      </c>
    </row>
    <row r="1401" spans="1:17" ht="20.25">
      <c r="A1401" s="193"/>
      <c r="B1401" s="213"/>
      <c r="C1401" s="213"/>
      <c r="D1401" s="213" t="str">
        <f ca="1">IF(ISERROR($Q1401),"",OFFSET(K!$D$1,$Q1401-1,0))</f>
        <v/>
      </c>
      <c r="E1401" s="213" t="str">
        <f ca="1">IF(ISERROR($Q1401),"",OFFSET(K!$C$1,$Q1401-1,0))</f>
        <v/>
      </c>
      <c r="F1401" s="213" t="str">
        <f t="shared" ca="1" si="21"/>
        <v/>
      </c>
      <c r="G1401" s="198"/>
      <c r="H1401" s="207"/>
      <c r="I1401" s="207"/>
      <c r="J1401" s="207"/>
      <c r="K1401" s="207"/>
      <c r="L1401" s="207"/>
      <c r="M1401" s="207"/>
      <c r="N1401" s="207"/>
      <c r="O1401" s="199"/>
      <c r="P1401" s="208"/>
      <c r="Q1401" s="209" t="e">
        <f>IF(OR(C1401="",C1401=R$4,C1401=S$4),NA(),MATCH($B1401&amp;$C1401,K!$E:$E,0))</f>
        <v>#N/A</v>
      </c>
    </row>
    <row r="1402" spans="1:17" ht="20.25">
      <c r="A1402" s="193"/>
      <c r="B1402" s="213"/>
      <c r="C1402" s="213"/>
      <c r="D1402" s="213" t="str">
        <f ca="1">IF(ISERROR($Q1402),"",OFFSET(K!$D$1,$Q1402-1,0))</f>
        <v/>
      </c>
      <c r="E1402" s="213" t="str">
        <f ca="1">IF(ISERROR($Q1402),"",OFFSET(K!$C$1,$Q1402-1,0))</f>
        <v/>
      </c>
      <c r="F1402" s="213" t="str">
        <f t="shared" ca="1" si="21"/>
        <v/>
      </c>
      <c r="G1402" s="198"/>
      <c r="H1402" s="207"/>
      <c r="I1402" s="207"/>
      <c r="J1402" s="207"/>
      <c r="K1402" s="207"/>
      <c r="L1402" s="207"/>
      <c r="M1402" s="207"/>
      <c r="N1402" s="207"/>
      <c r="O1402" s="199"/>
      <c r="P1402" s="208"/>
      <c r="Q1402" s="209" t="e">
        <f>IF(OR(C1402="",C1402=R$4,C1402=S$4),NA(),MATCH($B1402&amp;$C1402,K!$E:$E,0))</f>
        <v>#N/A</v>
      </c>
    </row>
    <row r="1403" spans="1:17" ht="20.25">
      <c r="A1403" s="193"/>
      <c r="B1403" s="213"/>
      <c r="C1403" s="213"/>
      <c r="D1403" s="213" t="str">
        <f ca="1">IF(ISERROR($Q1403),"",OFFSET(K!$D$1,$Q1403-1,0))</f>
        <v/>
      </c>
      <c r="E1403" s="213" t="str">
        <f ca="1">IF(ISERROR($Q1403),"",OFFSET(K!$C$1,$Q1403-1,0))</f>
        <v/>
      </c>
      <c r="F1403" s="213" t="str">
        <f t="shared" ca="1" si="21"/>
        <v/>
      </c>
      <c r="G1403" s="198"/>
      <c r="H1403" s="207"/>
      <c r="I1403" s="207"/>
      <c r="J1403" s="207"/>
      <c r="K1403" s="207"/>
      <c r="L1403" s="207"/>
      <c r="M1403" s="207"/>
      <c r="N1403" s="207"/>
      <c r="O1403" s="199"/>
      <c r="P1403" s="208"/>
      <c r="Q1403" s="209" t="e">
        <f>IF(OR(C1403="",C1403=R$4,C1403=S$4),NA(),MATCH($B1403&amp;$C1403,K!$E:$E,0))</f>
        <v>#N/A</v>
      </c>
    </row>
    <row r="1404" spans="1:17" ht="20.25">
      <c r="A1404" s="193"/>
      <c r="B1404" s="213"/>
      <c r="C1404" s="213"/>
      <c r="D1404" s="213" t="str">
        <f ca="1">IF(ISERROR($Q1404),"",OFFSET(K!$D$1,$Q1404-1,0))</f>
        <v/>
      </c>
      <c r="E1404" s="213" t="str">
        <f ca="1">IF(ISERROR($Q1404),"",OFFSET(K!$C$1,$Q1404-1,0))</f>
        <v/>
      </c>
      <c r="F1404" s="213" t="str">
        <f t="shared" ca="1" si="21"/>
        <v/>
      </c>
      <c r="G1404" s="198"/>
      <c r="H1404" s="207"/>
      <c r="I1404" s="207"/>
      <c r="J1404" s="207"/>
      <c r="K1404" s="207"/>
      <c r="L1404" s="207"/>
      <c r="M1404" s="207"/>
      <c r="N1404" s="207"/>
      <c r="O1404" s="199"/>
      <c r="P1404" s="208"/>
      <c r="Q1404" s="209" t="e">
        <f>IF(OR(C1404="",C1404=R$4,C1404=S$4),NA(),MATCH($B1404&amp;$C1404,K!$E:$E,0))</f>
        <v>#N/A</v>
      </c>
    </row>
    <row r="1405" spans="1:17" ht="20.25">
      <c r="A1405" s="193"/>
      <c r="B1405" s="213"/>
      <c r="C1405" s="213"/>
      <c r="D1405" s="213" t="str">
        <f ca="1">IF(ISERROR($Q1405),"",OFFSET(K!$D$1,$Q1405-1,0))</f>
        <v/>
      </c>
      <c r="E1405" s="213" t="str">
        <f ca="1">IF(ISERROR($Q1405),"",OFFSET(K!$C$1,$Q1405-1,0))</f>
        <v/>
      </c>
      <c r="F1405" s="213" t="str">
        <f t="shared" ca="1" si="21"/>
        <v/>
      </c>
      <c r="G1405" s="198"/>
      <c r="H1405" s="207"/>
      <c r="I1405" s="207"/>
      <c r="J1405" s="207"/>
      <c r="K1405" s="207"/>
      <c r="L1405" s="207"/>
      <c r="M1405" s="207"/>
      <c r="N1405" s="207"/>
      <c r="O1405" s="199"/>
      <c r="P1405" s="208"/>
      <c r="Q1405" s="209" t="e">
        <f>IF(OR(C1405="",C1405=R$4,C1405=S$4),NA(),MATCH($B1405&amp;$C1405,K!$E:$E,0))</f>
        <v>#N/A</v>
      </c>
    </row>
    <row r="1406" spans="1:17" ht="20.25">
      <c r="A1406" s="193"/>
      <c r="B1406" s="213"/>
      <c r="C1406" s="213"/>
      <c r="D1406" s="213" t="str">
        <f ca="1">IF(ISERROR($Q1406),"",OFFSET(K!$D$1,$Q1406-1,0))</f>
        <v/>
      </c>
      <c r="E1406" s="213" t="str">
        <f ca="1">IF(ISERROR($Q1406),"",OFFSET(K!$C$1,$Q1406-1,0))</f>
        <v/>
      </c>
      <c r="F1406" s="213" t="str">
        <f t="shared" ca="1" si="21"/>
        <v/>
      </c>
      <c r="G1406" s="198"/>
      <c r="H1406" s="207"/>
      <c r="I1406" s="207"/>
      <c r="J1406" s="207"/>
      <c r="K1406" s="207"/>
      <c r="L1406" s="207"/>
      <c r="M1406" s="207"/>
      <c r="N1406" s="207"/>
      <c r="O1406" s="199"/>
      <c r="P1406" s="208"/>
      <c r="Q1406" s="209" t="e">
        <f>IF(OR(C1406="",C1406=R$4,C1406=S$4),NA(),MATCH($B1406&amp;$C1406,K!$E:$E,0))</f>
        <v>#N/A</v>
      </c>
    </row>
    <row r="1407" spans="1:17" ht="20.25">
      <c r="A1407" s="193"/>
      <c r="B1407" s="213"/>
      <c r="C1407" s="213"/>
      <c r="D1407" s="213" t="str">
        <f ca="1">IF(ISERROR($Q1407),"",OFFSET(K!$D$1,$Q1407-1,0))</f>
        <v/>
      </c>
      <c r="E1407" s="213" t="str">
        <f ca="1">IF(ISERROR($Q1407),"",OFFSET(K!$C$1,$Q1407-1,0))</f>
        <v/>
      </c>
      <c r="F1407" s="213" t="str">
        <f t="shared" ca="1" si="21"/>
        <v/>
      </c>
      <c r="G1407" s="198"/>
      <c r="H1407" s="207"/>
      <c r="I1407" s="207"/>
      <c r="J1407" s="207"/>
      <c r="K1407" s="207"/>
      <c r="L1407" s="207"/>
      <c r="M1407" s="207"/>
      <c r="N1407" s="207"/>
      <c r="O1407" s="199"/>
      <c r="P1407" s="208"/>
      <c r="Q1407" s="209" t="e">
        <f>IF(OR(C1407="",C1407=R$4,C1407=S$4),NA(),MATCH($B1407&amp;$C1407,K!$E:$E,0))</f>
        <v>#N/A</v>
      </c>
    </row>
    <row r="1408" spans="1:17" ht="20.25">
      <c r="A1408" s="193"/>
      <c r="B1408" s="213"/>
      <c r="C1408" s="213"/>
      <c r="D1408" s="213" t="str">
        <f ca="1">IF(ISERROR($Q1408),"",OFFSET(K!$D$1,$Q1408-1,0))</f>
        <v/>
      </c>
      <c r="E1408" s="213" t="str">
        <f ca="1">IF(ISERROR($Q1408),"",OFFSET(K!$C$1,$Q1408-1,0))</f>
        <v/>
      </c>
      <c r="F1408" s="213" t="str">
        <f t="shared" ca="1" si="21"/>
        <v/>
      </c>
      <c r="G1408" s="198"/>
      <c r="H1408" s="207"/>
      <c r="I1408" s="207"/>
      <c r="J1408" s="207"/>
      <c r="K1408" s="207"/>
      <c r="L1408" s="207"/>
      <c r="M1408" s="207"/>
      <c r="N1408" s="207"/>
      <c r="O1408" s="199"/>
      <c r="P1408" s="208"/>
      <c r="Q1408" s="209" t="e">
        <f>IF(OR(C1408="",C1408=R$4,C1408=S$4),NA(),MATCH($B1408&amp;$C1408,K!$E:$E,0))</f>
        <v>#N/A</v>
      </c>
    </row>
    <row r="1409" spans="1:17" ht="20.25">
      <c r="A1409" s="193"/>
      <c r="B1409" s="213"/>
      <c r="C1409" s="213"/>
      <c r="D1409" s="213" t="str">
        <f ca="1">IF(ISERROR($Q1409),"",OFFSET(K!$D$1,$Q1409-1,0))</f>
        <v/>
      </c>
      <c r="E1409" s="213" t="str">
        <f ca="1">IF(ISERROR($Q1409),"",OFFSET(K!$C$1,$Q1409-1,0))</f>
        <v/>
      </c>
      <c r="F1409" s="213" t="str">
        <f t="shared" ca="1" si="21"/>
        <v/>
      </c>
      <c r="G1409" s="198"/>
      <c r="H1409" s="207"/>
      <c r="I1409" s="207"/>
      <c r="J1409" s="207"/>
      <c r="K1409" s="207"/>
      <c r="L1409" s="207"/>
      <c r="M1409" s="207"/>
      <c r="N1409" s="207"/>
      <c r="O1409" s="199"/>
      <c r="P1409" s="208"/>
      <c r="Q1409" s="209" t="e">
        <f>IF(OR(C1409="",C1409=R$4,C1409=S$4),NA(),MATCH($B1409&amp;$C1409,K!$E:$E,0))</f>
        <v>#N/A</v>
      </c>
    </row>
    <row r="1410" spans="1:17" ht="20.25">
      <c r="A1410" s="193"/>
      <c r="B1410" s="213"/>
      <c r="C1410" s="213"/>
      <c r="D1410" s="213" t="str">
        <f ca="1">IF(ISERROR($Q1410),"",OFFSET(K!$D$1,$Q1410-1,0))</f>
        <v/>
      </c>
      <c r="E1410" s="213" t="str">
        <f ca="1">IF(ISERROR($Q1410),"",OFFSET(K!$C$1,$Q1410-1,0))</f>
        <v/>
      </c>
      <c r="F1410" s="213" t="str">
        <f t="shared" ca="1" si="21"/>
        <v/>
      </c>
      <c r="G1410" s="198"/>
      <c r="H1410" s="207"/>
      <c r="I1410" s="207"/>
      <c r="J1410" s="207"/>
      <c r="K1410" s="207"/>
      <c r="L1410" s="207"/>
      <c r="M1410" s="207"/>
      <c r="N1410" s="207"/>
      <c r="O1410" s="199"/>
      <c r="P1410" s="208"/>
      <c r="Q1410" s="209" t="e">
        <f>IF(OR(C1410="",C1410=R$4,C1410=S$4),NA(),MATCH($B1410&amp;$C1410,K!$E:$E,0))</f>
        <v>#N/A</v>
      </c>
    </row>
    <row r="1411" spans="1:17" ht="20.25">
      <c r="A1411" s="193"/>
      <c r="B1411" s="213"/>
      <c r="C1411" s="213"/>
      <c r="D1411" s="213" t="str">
        <f ca="1">IF(ISERROR($Q1411),"",OFFSET(K!$D$1,$Q1411-1,0))</f>
        <v/>
      </c>
      <c r="E1411" s="213" t="str">
        <f ca="1">IF(ISERROR($Q1411),"",OFFSET(K!$C$1,$Q1411-1,0))</f>
        <v/>
      </c>
      <c r="F1411" s="213" t="str">
        <f t="shared" ca="1" si="21"/>
        <v/>
      </c>
      <c r="G1411" s="198"/>
      <c r="H1411" s="207"/>
      <c r="I1411" s="207"/>
      <c r="J1411" s="207"/>
      <c r="K1411" s="207"/>
      <c r="L1411" s="207"/>
      <c r="M1411" s="207"/>
      <c r="N1411" s="207"/>
      <c r="O1411" s="199"/>
      <c r="P1411" s="208"/>
      <c r="Q1411" s="209" t="e">
        <f>IF(OR(C1411="",C1411=R$4,C1411=S$4),NA(),MATCH($B1411&amp;$C1411,K!$E:$E,0))</f>
        <v>#N/A</v>
      </c>
    </row>
    <row r="1412" spans="1:17" ht="20.25">
      <c r="A1412" s="193"/>
      <c r="B1412" s="213"/>
      <c r="C1412" s="213"/>
      <c r="D1412" s="213" t="str">
        <f ca="1">IF(ISERROR($Q1412),"",OFFSET(K!$D$1,$Q1412-1,0))</f>
        <v/>
      </c>
      <c r="E1412" s="213" t="str">
        <f ca="1">IF(ISERROR($Q1412),"",OFFSET(K!$C$1,$Q1412-1,0))</f>
        <v/>
      </c>
      <c r="F1412" s="213" t="str">
        <f t="shared" ca="1" si="21"/>
        <v/>
      </c>
      <c r="G1412" s="198"/>
      <c r="H1412" s="207"/>
      <c r="I1412" s="207"/>
      <c r="J1412" s="207"/>
      <c r="K1412" s="207"/>
      <c r="L1412" s="207"/>
      <c r="M1412" s="207"/>
      <c r="N1412" s="207"/>
      <c r="O1412" s="199"/>
      <c r="P1412" s="208"/>
      <c r="Q1412" s="209" t="e">
        <f>IF(OR(C1412="",C1412=R$4,C1412=S$4),NA(),MATCH($B1412&amp;$C1412,K!$E:$E,0))</f>
        <v>#N/A</v>
      </c>
    </row>
    <row r="1413" spans="1:17" ht="20.25">
      <c r="A1413" s="193"/>
      <c r="B1413" s="213"/>
      <c r="C1413" s="213"/>
      <c r="D1413" s="213" t="str">
        <f ca="1">IF(ISERROR($Q1413),"",OFFSET(K!$D$1,$Q1413-1,0))</f>
        <v/>
      </c>
      <c r="E1413" s="213" t="str">
        <f ca="1">IF(ISERROR($Q1413),"",OFFSET(K!$C$1,$Q1413-1,0))</f>
        <v/>
      </c>
      <c r="F1413" s="213" t="str">
        <f t="shared" ref="F1413:F1476" ca="1" si="22">IF(ISERROR($Q1413),"",OFFSET(S_E1,MATCH(B1413&amp;D1413,S_M,0)-1,0))</f>
        <v/>
      </c>
      <c r="G1413" s="198"/>
      <c r="H1413" s="207"/>
      <c r="I1413" s="207"/>
      <c r="J1413" s="207"/>
      <c r="K1413" s="207"/>
      <c r="L1413" s="207"/>
      <c r="M1413" s="207"/>
      <c r="N1413" s="207"/>
      <c r="O1413" s="199"/>
      <c r="P1413" s="208"/>
      <c r="Q1413" s="209" t="e">
        <f>IF(OR(C1413="",C1413=R$4,C1413=S$4),NA(),MATCH($B1413&amp;$C1413,K!$E:$E,0))</f>
        <v>#N/A</v>
      </c>
    </row>
    <row r="1414" spans="1:17" ht="20.25">
      <c r="A1414" s="193"/>
      <c r="B1414" s="213"/>
      <c r="C1414" s="213"/>
      <c r="D1414" s="213" t="str">
        <f ca="1">IF(ISERROR($Q1414),"",OFFSET(K!$D$1,$Q1414-1,0))</f>
        <v/>
      </c>
      <c r="E1414" s="213" t="str">
        <f ca="1">IF(ISERROR($Q1414),"",OFFSET(K!$C$1,$Q1414-1,0))</f>
        <v/>
      </c>
      <c r="F1414" s="213" t="str">
        <f t="shared" ca="1" si="22"/>
        <v/>
      </c>
      <c r="G1414" s="198"/>
      <c r="H1414" s="207"/>
      <c r="I1414" s="207"/>
      <c r="J1414" s="207"/>
      <c r="K1414" s="207"/>
      <c r="L1414" s="207"/>
      <c r="M1414" s="207"/>
      <c r="N1414" s="207"/>
      <c r="O1414" s="199"/>
      <c r="P1414" s="208"/>
      <c r="Q1414" s="209" t="e">
        <f>IF(OR(C1414="",C1414=R$4,C1414=S$4),NA(),MATCH($B1414&amp;$C1414,K!$E:$E,0))</f>
        <v>#N/A</v>
      </c>
    </row>
    <row r="1415" spans="1:17" ht="20.25">
      <c r="A1415" s="193"/>
      <c r="B1415" s="213"/>
      <c r="C1415" s="213"/>
      <c r="D1415" s="213" t="str">
        <f ca="1">IF(ISERROR($Q1415),"",OFFSET(K!$D$1,$Q1415-1,0))</f>
        <v/>
      </c>
      <c r="E1415" s="213" t="str">
        <f ca="1">IF(ISERROR($Q1415),"",OFFSET(K!$C$1,$Q1415-1,0))</f>
        <v/>
      </c>
      <c r="F1415" s="213" t="str">
        <f t="shared" ca="1" si="22"/>
        <v/>
      </c>
      <c r="G1415" s="198"/>
      <c r="H1415" s="207"/>
      <c r="I1415" s="207"/>
      <c r="J1415" s="207"/>
      <c r="K1415" s="207"/>
      <c r="L1415" s="207"/>
      <c r="M1415" s="207"/>
      <c r="N1415" s="207"/>
      <c r="O1415" s="199"/>
      <c r="P1415" s="208"/>
      <c r="Q1415" s="209" t="e">
        <f>IF(OR(C1415="",C1415=R$4,C1415=S$4),NA(),MATCH($B1415&amp;$C1415,K!$E:$E,0))</f>
        <v>#N/A</v>
      </c>
    </row>
    <row r="1416" spans="1:17" ht="20.25">
      <c r="A1416" s="193"/>
      <c r="B1416" s="213"/>
      <c r="C1416" s="213"/>
      <c r="D1416" s="213" t="str">
        <f ca="1">IF(ISERROR($Q1416),"",OFFSET(K!$D$1,$Q1416-1,0))</f>
        <v/>
      </c>
      <c r="E1416" s="213" t="str">
        <f ca="1">IF(ISERROR($Q1416),"",OFFSET(K!$C$1,$Q1416-1,0))</f>
        <v/>
      </c>
      <c r="F1416" s="213" t="str">
        <f t="shared" ca="1" si="22"/>
        <v/>
      </c>
      <c r="G1416" s="198"/>
      <c r="H1416" s="207"/>
      <c r="I1416" s="207"/>
      <c r="J1416" s="207"/>
      <c r="K1416" s="207"/>
      <c r="L1416" s="207"/>
      <c r="M1416" s="207"/>
      <c r="N1416" s="207"/>
      <c r="O1416" s="199"/>
      <c r="P1416" s="208"/>
      <c r="Q1416" s="209" t="e">
        <f>IF(OR(C1416="",C1416=R$4,C1416=S$4),NA(),MATCH($B1416&amp;$C1416,K!$E:$E,0))</f>
        <v>#N/A</v>
      </c>
    </row>
    <row r="1417" spans="1:17" ht="20.25">
      <c r="A1417" s="193"/>
      <c r="B1417" s="213"/>
      <c r="C1417" s="213"/>
      <c r="D1417" s="213" t="str">
        <f ca="1">IF(ISERROR($Q1417),"",OFFSET(K!$D$1,$Q1417-1,0))</f>
        <v/>
      </c>
      <c r="E1417" s="213" t="str">
        <f ca="1">IF(ISERROR($Q1417),"",OFFSET(K!$C$1,$Q1417-1,0))</f>
        <v/>
      </c>
      <c r="F1417" s="213" t="str">
        <f t="shared" ca="1" si="22"/>
        <v/>
      </c>
      <c r="G1417" s="198"/>
      <c r="H1417" s="207"/>
      <c r="I1417" s="207"/>
      <c r="J1417" s="207"/>
      <c r="K1417" s="207"/>
      <c r="L1417" s="207"/>
      <c r="M1417" s="207"/>
      <c r="N1417" s="207"/>
      <c r="O1417" s="199"/>
      <c r="P1417" s="208"/>
      <c r="Q1417" s="209" t="e">
        <f>IF(OR(C1417="",C1417=R$4,C1417=S$4),NA(),MATCH($B1417&amp;$C1417,K!$E:$E,0))</f>
        <v>#N/A</v>
      </c>
    </row>
    <row r="1418" spans="1:17" ht="20.25">
      <c r="A1418" s="193"/>
      <c r="B1418" s="213"/>
      <c r="C1418" s="213"/>
      <c r="D1418" s="213" t="str">
        <f ca="1">IF(ISERROR($Q1418),"",OFFSET(K!$D$1,$Q1418-1,0))</f>
        <v/>
      </c>
      <c r="E1418" s="213" t="str">
        <f ca="1">IF(ISERROR($Q1418),"",OFFSET(K!$C$1,$Q1418-1,0))</f>
        <v/>
      </c>
      <c r="F1418" s="213" t="str">
        <f t="shared" ca="1" si="22"/>
        <v/>
      </c>
      <c r="G1418" s="198"/>
      <c r="H1418" s="207"/>
      <c r="I1418" s="207"/>
      <c r="J1418" s="207"/>
      <c r="K1418" s="207"/>
      <c r="L1418" s="207"/>
      <c r="M1418" s="207"/>
      <c r="N1418" s="207"/>
      <c r="O1418" s="199"/>
      <c r="P1418" s="208"/>
      <c r="Q1418" s="209" t="e">
        <f>IF(OR(C1418="",C1418=R$4,C1418=S$4),NA(),MATCH($B1418&amp;$C1418,K!$E:$E,0))</f>
        <v>#N/A</v>
      </c>
    </row>
    <row r="1419" spans="1:17" ht="20.25">
      <c r="A1419" s="193"/>
      <c r="B1419" s="213"/>
      <c r="C1419" s="213"/>
      <c r="D1419" s="213" t="str">
        <f ca="1">IF(ISERROR($Q1419),"",OFFSET(K!$D$1,$Q1419-1,0))</f>
        <v/>
      </c>
      <c r="E1419" s="213" t="str">
        <f ca="1">IF(ISERROR($Q1419),"",OFFSET(K!$C$1,$Q1419-1,0))</f>
        <v/>
      </c>
      <c r="F1419" s="213" t="str">
        <f t="shared" ca="1" si="22"/>
        <v/>
      </c>
      <c r="G1419" s="198"/>
      <c r="H1419" s="207"/>
      <c r="I1419" s="207"/>
      <c r="J1419" s="207"/>
      <c r="K1419" s="207"/>
      <c r="L1419" s="207"/>
      <c r="M1419" s="207"/>
      <c r="N1419" s="207"/>
      <c r="O1419" s="199"/>
      <c r="P1419" s="208"/>
      <c r="Q1419" s="209" t="e">
        <f>IF(OR(C1419="",C1419=R$4,C1419=S$4),NA(),MATCH($B1419&amp;$C1419,K!$E:$E,0))</f>
        <v>#N/A</v>
      </c>
    </row>
    <row r="1420" spans="1:17" ht="20.25">
      <c r="A1420" s="193"/>
      <c r="B1420" s="213"/>
      <c r="C1420" s="213"/>
      <c r="D1420" s="213" t="str">
        <f ca="1">IF(ISERROR($Q1420),"",OFFSET(K!$D$1,$Q1420-1,0))</f>
        <v/>
      </c>
      <c r="E1420" s="213" t="str">
        <f ca="1">IF(ISERROR($Q1420),"",OFFSET(K!$C$1,$Q1420-1,0))</f>
        <v/>
      </c>
      <c r="F1420" s="213" t="str">
        <f t="shared" ca="1" si="22"/>
        <v/>
      </c>
      <c r="G1420" s="198"/>
      <c r="H1420" s="207"/>
      <c r="I1420" s="207"/>
      <c r="J1420" s="207"/>
      <c r="K1420" s="207"/>
      <c r="L1420" s="207"/>
      <c r="M1420" s="207"/>
      <c r="N1420" s="207"/>
      <c r="O1420" s="199"/>
      <c r="P1420" s="208"/>
      <c r="Q1420" s="209" t="e">
        <f>IF(OR(C1420="",C1420=R$4,C1420=S$4),NA(),MATCH($B1420&amp;$C1420,K!$E:$E,0))</f>
        <v>#N/A</v>
      </c>
    </row>
    <row r="1421" spans="1:17" ht="20.25">
      <c r="A1421" s="193"/>
      <c r="B1421" s="213"/>
      <c r="C1421" s="213"/>
      <c r="D1421" s="213" t="str">
        <f ca="1">IF(ISERROR($Q1421),"",OFFSET(K!$D$1,$Q1421-1,0))</f>
        <v/>
      </c>
      <c r="E1421" s="213" t="str">
        <f ca="1">IF(ISERROR($Q1421),"",OFFSET(K!$C$1,$Q1421-1,0))</f>
        <v/>
      </c>
      <c r="F1421" s="213" t="str">
        <f t="shared" ca="1" si="22"/>
        <v/>
      </c>
      <c r="G1421" s="198"/>
      <c r="H1421" s="207"/>
      <c r="I1421" s="207"/>
      <c r="J1421" s="207"/>
      <c r="K1421" s="207"/>
      <c r="L1421" s="207"/>
      <c r="M1421" s="207"/>
      <c r="N1421" s="207"/>
      <c r="O1421" s="199"/>
      <c r="P1421" s="208"/>
      <c r="Q1421" s="209" t="e">
        <f>IF(OR(C1421="",C1421=R$4,C1421=S$4),NA(),MATCH($B1421&amp;$C1421,K!$E:$E,0))</f>
        <v>#N/A</v>
      </c>
    </row>
    <row r="1422" spans="1:17" ht="20.25">
      <c r="A1422" s="193"/>
      <c r="B1422" s="213"/>
      <c r="C1422" s="213"/>
      <c r="D1422" s="213" t="str">
        <f ca="1">IF(ISERROR($Q1422),"",OFFSET(K!$D$1,$Q1422-1,0))</f>
        <v/>
      </c>
      <c r="E1422" s="213" t="str">
        <f ca="1">IF(ISERROR($Q1422),"",OFFSET(K!$C$1,$Q1422-1,0))</f>
        <v/>
      </c>
      <c r="F1422" s="213" t="str">
        <f t="shared" ca="1" si="22"/>
        <v/>
      </c>
      <c r="G1422" s="198"/>
      <c r="H1422" s="207"/>
      <c r="I1422" s="207"/>
      <c r="J1422" s="207"/>
      <c r="K1422" s="207"/>
      <c r="L1422" s="207"/>
      <c r="M1422" s="207"/>
      <c r="N1422" s="207"/>
      <c r="O1422" s="199"/>
      <c r="P1422" s="208"/>
      <c r="Q1422" s="209" t="e">
        <f>IF(OR(C1422="",C1422=R$4,C1422=S$4),NA(),MATCH($B1422&amp;$C1422,K!$E:$E,0))</f>
        <v>#N/A</v>
      </c>
    </row>
    <row r="1423" spans="1:17" ht="20.25">
      <c r="A1423" s="193"/>
      <c r="B1423" s="213"/>
      <c r="C1423" s="213"/>
      <c r="D1423" s="213" t="str">
        <f ca="1">IF(ISERROR($Q1423),"",OFFSET(K!$D$1,$Q1423-1,0))</f>
        <v/>
      </c>
      <c r="E1423" s="213" t="str">
        <f ca="1">IF(ISERROR($Q1423),"",OFFSET(K!$C$1,$Q1423-1,0))</f>
        <v/>
      </c>
      <c r="F1423" s="213" t="str">
        <f t="shared" ca="1" si="22"/>
        <v/>
      </c>
      <c r="G1423" s="198"/>
      <c r="H1423" s="207"/>
      <c r="I1423" s="207"/>
      <c r="J1423" s="207"/>
      <c r="K1423" s="207"/>
      <c r="L1423" s="207"/>
      <c r="M1423" s="207"/>
      <c r="N1423" s="207"/>
      <c r="O1423" s="199"/>
      <c r="P1423" s="208"/>
      <c r="Q1423" s="209" t="e">
        <f>IF(OR(C1423="",C1423=R$4,C1423=S$4),NA(),MATCH($B1423&amp;$C1423,K!$E:$E,0))</f>
        <v>#N/A</v>
      </c>
    </row>
    <row r="1424" spans="1:17" ht="20.25">
      <c r="A1424" s="193"/>
      <c r="B1424" s="213"/>
      <c r="C1424" s="213"/>
      <c r="D1424" s="213" t="str">
        <f ca="1">IF(ISERROR($Q1424),"",OFFSET(K!$D$1,$Q1424-1,0))</f>
        <v/>
      </c>
      <c r="E1424" s="213" t="str">
        <f ca="1">IF(ISERROR($Q1424),"",OFFSET(K!$C$1,$Q1424-1,0))</f>
        <v/>
      </c>
      <c r="F1424" s="213" t="str">
        <f t="shared" ca="1" si="22"/>
        <v/>
      </c>
      <c r="G1424" s="198"/>
      <c r="H1424" s="207"/>
      <c r="I1424" s="207"/>
      <c r="J1424" s="207"/>
      <c r="K1424" s="207"/>
      <c r="L1424" s="207"/>
      <c r="M1424" s="207"/>
      <c r="N1424" s="207"/>
      <c r="O1424" s="199"/>
      <c r="P1424" s="208"/>
      <c r="Q1424" s="209" t="e">
        <f>IF(OR(C1424="",C1424=R$4,C1424=S$4),NA(),MATCH($B1424&amp;$C1424,K!$E:$E,0))</f>
        <v>#N/A</v>
      </c>
    </row>
    <row r="1425" spans="1:17" ht="20.25">
      <c r="A1425" s="193"/>
      <c r="B1425" s="213"/>
      <c r="C1425" s="213"/>
      <c r="D1425" s="213" t="str">
        <f ca="1">IF(ISERROR($Q1425),"",OFFSET(K!$D$1,$Q1425-1,0))</f>
        <v/>
      </c>
      <c r="E1425" s="213" t="str">
        <f ca="1">IF(ISERROR($Q1425),"",OFFSET(K!$C$1,$Q1425-1,0))</f>
        <v/>
      </c>
      <c r="F1425" s="213" t="str">
        <f t="shared" ca="1" si="22"/>
        <v/>
      </c>
      <c r="G1425" s="198"/>
      <c r="H1425" s="207"/>
      <c r="I1425" s="207"/>
      <c r="J1425" s="207"/>
      <c r="K1425" s="207"/>
      <c r="L1425" s="207"/>
      <c r="M1425" s="207"/>
      <c r="N1425" s="207"/>
      <c r="O1425" s="199"/>
      <c r="P1425" s="208"/>
      <c r="Q1425" s="209" t="e">
        <f>IF(OR(C1425="",C1425=R$4,C1425=S$4),NA(),MATCH($B1425&amp;$C1425,K!$E:$E,0))</f>
        <v>#N/A</v>
      </c>
    </row>
    <row r="1426" spans="1:17" ht="20.25">
      <c r="A1426" s="193"/>
      <c r="B1426" s="213"/>
      <c r="C1426" s="213"/>
      <c r="D1426" s="213" t="str">
        <f ca="1">IF(ISERROR($Q1426),"",OFFSET(K!$D$1,$Q1426-1,0))</f>
        <v/>
      </c>
      <c r="E1426" s="213" t="str">
        <f ca="1">IF(ISERROR($Q1426),"",OFFSET(K!$C$1,$Q1426-1,0))</f>
        <v/>
      </c>
      <c r="F1426" s="213" t="str">
        <f t="shared" ca="1" si="22"/>
        <v/>
      </c>
      <c r="G1426" s="198"/>
      <c r="H1426" s="207"/>
      <c r="I1426" s="207"/>
      <c r="J1426" s="207"/>
      <c r="K1426" s="207"/>
      <c r="L1426" s="207"/>
      <c r="M1426" s="207"/>
      <c r="N1426" s="207"/>
      <c r="O1426" s="199"/>
      <c r="P1426" s="208"/>
      <c r="Q1426" s="209" t="e">
        <f>IF(OR(C1426="",C1426=R$4,C1426=S$4),NA(),MATCH($B1426&amp;$C1426,K!$E:$E,0))</f>
        <v>#N/A</v>
      </c>
    </row>
    <row r="1427" spans="1:17" ht="20.25">
      <c r="A1427" s="193"/>
      <c r="B1427" s="213"/>
      <c r="C1427" s="213"/>
      <c r="D1427" s="213" t="str">
        <f ca="1">IF(ISERROR($Q1427),"",OFFSET(K!$D$1,$Q1427-1,0))</f>
        <v/>
      </c>
      <c r="E1427" s="213" t="str">
        <f ca="1">IF(ISERROR($Q1427),"",OFFSET(K!$C$1,$Q1427-1,0))</f>
        <v/>
      </c>
      <c r="F1427" s="213" t="str">
        <f t="shared" ca="1" si="22"/>
        <v/>
      </c>
      <c r="G1427" s="198"/>
      <c r="H1427" s="207"/>
      <c r="I1427" s="207"/>
      <c r="J1427" s="207"/>
      <c r="K1427" s="207"/>
      <c r="L1427" s="207"/>
      <c r="M1427" s="207"/>
      <c r="N1427" s="207"/>
      <c r="O1427" s="199"/>
      <c r="P1427" s="208"/>
      <c r="Q1427" s="209" t="e">
        <f>IF(OR(C1427="",C1427=R$4,C1427=S$4),NA(),MATCH($B1427&amp;$C1427,K!$E:$E,0))</f>
        <v>#N/A</v>
      </c>
    </row>
    <row r="1428" spans="1:17" ht="20.25">
      <c r="A1428" s="193"/>
      <c r="B1428" s="213"/>
      <c r="C1428" s="213"/>
      <c r="D1428" s="213" t="str">
        <f ca="1">IF(ISERROR($Q1428),"",OFFSET(K!$D$1,$Q1428-1,0))</f>
        <v/>
      </c>
      <c r="E1428" s="213" t="str">
        <f ca="1">IF(ISERROR($Q1428),"",OFFSET(K!$C$1,$Q1428-1,0))</f>
        <v/>
      </c>
      <c r="F1428" s="213" t="str">
        <f t="shared" ca="1" si="22"/>
        <v/>
      </c>
      <c r="G1428" s="198"/>
      <c r="H1428" s="207"/>
      <c r="I1428" s="207"/>
      <c r="J1428" s="207"/>
      <c r="K1428" s="207"/>
      <c r="L1428" s="207"/>
      <c r="M1428" s="207"/>
      <c r="N1428" s="207"/>
      <c r="O1428" s="199"/>
      <c r="P1428" s="208"/>
      <c r="Q1428" s="209" t="e">
        <f>IF(OR(C1428="",C1428=R$4,C1428=S$4),NA(),MATCH($B1428&amp;$C1428,K!$E:$E,0))</f>
        <v>#N/A</v>
      </c>
    </row>
    <row r="1429" spans="1:17" ht="20.25">
      <c r="A1429" s="193"/>
      <c r="B1429" s="213"/>
      <c r="C1429" s="213"/>
      <c r="D1429" s="213" t="str">
        <f ca="1">IF(ISERROR($Q1429),"",OFFSET(K!$D$1,$Q1429-1,0))</f>
        <v/>
      </c>
      <c r="E1429" s="213" t="str">
        <f ca="1">IF(ISERROR($Q1429),"",OFFSET(K!$C$1,$Q1429-1,0))</f>
        <v/>
      </c>
      <c r="F1429" s="213" t="str">
        <f t="shared" ca="1" si="22"/>
        <v/>
      </c>
      <c r="G1429" s="198"/>
      <c r="H1429" s="207"/>
      <c r="I1429" s="207"/>
      <c r="J1429" s="207"/>
      <c r="K1429" s="207"/>
      <c r="L1429" s="207"/>
      <c r="M1429" s="207"/>
      <c r="N1429" s="207"/>
      <c r="O1429" s="199"/>
      <c r="P1429" s="208"/>
      <c r="Q1429" s="209" t="e">
        <f>IF(OR(C1429="",C1429=R$4,C1429=S$4),NA(),MATCH($B1429&amp;$C1429,K!$E:$E,0))</f>
        <v>#N/A</v>
      </c>
    </row>
    <row r="1430" spans="1:17" ht="20.25">
      <c r="A1430" s="193"/>
      <c r="B1430" s="213"/>
      <c r="C1430" s="213"/>
      <c r="D1430" s="213" t="str">
        <f ca="1">IF(ISERROR($Q1430),"",OFFSET(K!$D$1,$Q1430-1,0))</f>
        <v/>
      </c>
      <c r="E1430" s="213" t="str">
        <f ca="1">IF(ISERROR($Q1430),"",OFFSET(K!$C$1,$Q1430-1,0))</f>
        <v/>
      </c>
      <c r="F1430" s="213" t="str">
        <f t="shared" ca="1" si="22"/>
        <v/>
      </c>
      <c r="G1430" s="198"/>
      <c r="H1430" s="207"/>
      <c r="I1430" s="207"/>
      <c r="J1430" s="207"/>
      <c r="K1430" s="207"/>
      <c r="L1430" s="207"/>
      <c r="M1430" s="207"/>
      <c r="N1430" s="207"/>
      <c r="O1430" s="199"/>
      <c r="P1430" s="208"/>
      <c r="Q1430" s="209" t="e">
        <f>IF(OR(C1430="",C1430=R$4,C1430=S$4),NA(),MATCH($B1430&amp;$C1430,K!$E:$E,0))</f>
        <v>#N/A</v>
      </c>
    </row>
    <row r="1431" spans="1:17" ht="20.25">
      <c r="A1431" s="193"/>
      <c r="B1431" s="213"/>
      <c r="C1431" s="213"/>
      <c r="D1431" s="213" t="str">
        <f ca="1">IF(ISERROR($Q1431),"",OFFSET(K!$D$1,$Q1431-1,0))</f>
        <v/>
      </c>
      <c r="E1431" s="213" t="str">
        <f ca="1">IF(ISERROR($Q1431),"",OFFSET(K!$C$1,$Q1431-1,0))</f>
        <v/>
      </c>
      <c r="F1431" s="213" t="str">
        <f t="shared" ca="1" si="22"/>
        <v/>
      </c>
      <c r="G1431" s="198"/>
      <c r="H1431" s="207"/>
      <c r="I1431" s="207"/>
      <c r="J1431" s="207"/>
      <c r="K1431" s="207"/>
      <c r="L1431" s="207"/>
      <c r="M1431" s="207"/>
      <c r="N1431" s="207"/>
      <c r="O1431" s="199"/>
      <c r="P1431" s="208"/>
      <c r="Q1431" s="209" t="e">
        <f>IF(OR(C1431="",C1431=R$4,C1431=S$4),NA(),MATCH($B1431&amp;$C1431,K!$E:$E,0))</f>
        <v>#N/A</v>
      </c>
    </row>
    <row r="1432" spans="1:17" ht="20.25">
      <c r="A1432" s="193"/>
      <c r="B1432" s="213"/>
      <c r="C1432" s="213"/>
      <c r="D1432" s="213" t="str">
        <f ca="1">IF(ISERROR($Q1432),"",OFFSET(K!$D$1,$Q1432-1,0))</f>
        <v/>
      </c>
      <c r="E1432" s="213" t="str">
        <f ca="1">IF(ISERROR($Q1432),"",OFFSET(K!$C$1,$Q1432-1,0))</f>
        <v/>
      </c>
      <c r="F1432" s="213" t="str">
        <f t="shared" ca="1" si="22"/>
        <v/>
      </c>
      <c r="G1432" s="198"/>
      <c r="H1432" s="207"/>
      <c r="I1432" s="207"/>
      <c r="J1432" s="207"/>
      <c r="K1432" s="207"/>
      <c r="L1432" s="207"/>
      <c r="M1432" s="207"/>
      <c r="N1432" s="207"/>
      <c r="O1432" s="199"/>
      <c r="P1432" s="208"/>
      <c r="Q1432" s="209" t="e">
        <f>IF(OR(C1432="",C1432=R$4,C1432=S$4),NA(),MATCH($B1432&amp;$C1432,K!$E:$E,0))</f>
        <v>#N/A</v>
      </c>
    </row>
    <row r="1433" spans="1:17" ht="20.25">
      <c r="A1433" s="193"/>
      <c r="B1433" s="213"/>
      <c r="C1433" s="213"/>
      <c r="D1433" s="213" t="str">
        <f ca="1">IF(ISERROR($Q1433),"",OFFSET(K!$D$1,$Q1433-1,0))</f>
        <v/>
      </c>
      <c r="E1433" s="213" t="str">
        <f ca="1">IF(ISERROR($Q1433),"",OFFSET(K!$C$1,$Q1433-1,0))</f>
        <v/>
      </c>
      <c r="F1433" s="213" t="str">
        <f t="shared" ca="1" si="22"/>
        <v/>
      </c>
      <c r="G1433" s="198"/>
      <c r="H1433" s="207"/>
      <c r="I1433" s="207"/>
      <c r="J1433" s="207"/>
      <c r="K1433" s="207"/>
      <c r="L1433" s="207"/>
      <c r="M1433" s="207"/>
      <c r="N1433" s="207"/>
      <c r="O1433" s="199"/>
      <c r="P1433" s="208"/>
      <c r="Q1433" s="209" t="e">
        <f>IF(OR(C1433="",C1433=R$4,C1433=S$4),NA(),MATCH($B1433&amp;$C1433,K!$E:$E,0))</f>
        <v>#N/A</v>
      </c>
    </row>
    <row r="1434" spans="1:17" ht="20.25">
      <c r="A1434" s="193"/>
      <c r="B1434" s="213"/>
      <c r="C1434" s="213"/>
      <c r="D1434" s="213" t="str">
        <f ca="1">IF(ISERROR($Q1434),"",OFFSET(K!$D$1,$Q1434-1,0))</f>
        <v/>
      </c>
      <c r="E1434" s="213" t="str">
        <f ca="1">IF(ISERROR($Q1434),"",OFFSET(K!$C$1,$Q1434-1,0))</f>
        <v/>
      </c>
      <c r="F1434" s="213" t="str">
        <f t="shared" ca="1" si="22"/>
        <v/>
      </c>
      <c r="G1434" s="198"/>
      <c r="H1434" s="207"/>
      <c r="I1434" s="207"/>
      <c r="J1434" s="207"/>
      <c r="K1434" s="207"/>
      <c r="L1434" s="207"/>
      <c r="M1434" s="207"/>
      <c r="N1434" s="207"/>
      <c r="O1434" s="199"/>
      <c r="P1434" s="208"/>
      <c r="Q1434" s="209" t="e">
        <f>IF(OR(C1434="",C1434=R$4,C1434=S$4),NA(),MATCH($B1434&amp;$C1434,K!$E:$E,0))</f>
        <v>#N/A</v>
      </c>
    </row>
    <row r="1435" spans="1:17" ht="20.25">
      <c r="A1435" s="193"/>
      <c r="B1435" s="213"/>
      <c r="C1435" s="213"/>
      <c r="D1435" s="213" t="str">
        <f ca="1">IF(ISERROR($Q1435),"",OFFSET(K!$D$1,$Q1435-1,0))</f>
        <v/>
      </c>
      <c r="E1435" s="213" t="str">
        <f ca="1">IF(ISERROR($Q1435),"",OFFSET(K!$C$1,$Q1435-1,0))</f>
        <v/>
      </c>
      <c r="F1435" s="213" t="str">
        <f t="shared" ca="1" si="22"/>
        <v/>
      </c>
      <c r="G1435" s="198"/>
      <c r="H1435" s="207"/>
      <c r="I1435" s="207"/>
      <c r="J1435" s="207"/>
      <c r="K1435" s="207"/>
      <c r="L1435" s="207"/>
      <c r="M1435" s="207"/>
      <c r="N1435" s="207"/>
      <c r="O1435" s="199"/>
      <c r="P1435" s="208"/>
      <c r="Q1435" s="209" t="e">
        <f>IF(OR(C1435="",C1435=R$4,C1435=S$4),NA(),MATCH($B1435&amp;$C1435,K!$E:$E,0))</f>
        <v>#N/A</v>
      </c>
    </row>
    <row r="1436" spans="1:17" ht="20.25">
      <c r="A1436" s="193"/>
      <c r="B1436" s="213"/>
      <c r="C1436" s="213"/>
      <c r="D1436" s="213" t="str">
        <f ca="1">IF(ISERROR($Q1436),"",OFFSET(K!$D$1,$Q1436-1,0))</f>
        <v/>
      </c>
      <c r="E1436" s="213" t="str">
        <f ca="1">IF(ISERROR($Q1436),"",OFFSET(K!$C$1,$Q1436-1,0))</f>
        <v/>
      </c>
      <c r="F1436" s="213" t="str">
        <f t="shared" ca="1" si="22"/>
        <v/>
      </c>
      <c r="G1436" s="198"/>
      <c r="H1436" s="207"/>
      <c r="I1436" s="207"/>
      <c r="J1436" s="207"/>
      <c r="K1436" s="207"/>
      <c r="L1436" s="207"/>
      <c r="M1436" s="207"/>
      <c r="N1436" s="207"/>
      <c r="O1436" s="199"/>
      <c r="P1436" s="208"/>
      <c r="Q1436" s="209" t="e">
        <f>IF(OR(C1436="",C1436=R$4,C1436=S$4),NA(),MATCH($B1436&amp;$C1436,K!$E:$E,0))</f>
        <v>#N/A</v>
      </c>
    </row>
    <row r="1437" spans="1:17" ht="20.25">
      <c r="A1437" s="193"/>
      <c r="B1437" s="213"/>
      <c r="C1437" s="213"/>
      <c r="D1437" s="213" t="str">
        <f ca="1">IF(ISERROR($Q1437),"",OFFSET(K!$D$1,$Q1437-1,0))</f>
        <v/>
      </c>
      <c r="E1437" s="213" t="str">
        <f ca="1">IF(ISERROR($Q1437),"",OFFSET(K!$C$1,$Q1437-1,0))</f>
        <v/>
      </c>
      <c r="F1437" s="213" t="str">
        <f t="shared" ca="1" si="22"/>
        <v/>
      </c>
      <c r="G1437" s="198"/>
      <c r="H1437" s="207"/>
      <c r="I1437" s="207"/>
      <c r="J1437" s="207"/>
      <c r="K1437" s="207"/>
      <c r="L1437" s="207"/>
      <c r="M1437" s="207"/>
      <c r="N1437" s="207"/>
      <c r="O1437" s="199"/>
      <c r="P1437" s="208"/>
      <c r="Q1437" s="209" t="e">
        <f>IF(OR(C1437="",C1437=R$4,C1437=S$4),NA(),MATCH($B1437&amp;$C1437,K!$E:$E,0))</f>
        <v>#N/A</v>
      </c>
    </row>
    <row r="1438" spans="1:17" ht="20.25">
      <c r="A1438" s="193"/>
      <c r="B1438" s="213"/>
      <c r="C1438" s="213"/>
      <c r="D1438" s="213" t="str">
        <f ca="1">IF(ISERROR($Q1438),"",OFFSET(K!$D$1,$Q1438-1,0))</f>
        <v/>
      </c>
      <c r="E1438" s="213" t="str">
        <f ca="1">IF(ISERROR($Q1438),"",OFFSET(K!$C$1,$Q1438-1,0))</f>
        <v/>
      </c>
      <c r="F1438" s="213" t="str">
        <f t="shared" ca="1" si="22"/>
        <v/>
      </c>
      <c r="G1438" s="198"/>
      <c r="H1438" s="207"/>
      <c r="I1438" s="207"/>
      <c r="J1438" s="207"/>
      <c r="K1438" s="207"/>
      <c r="L1438" s="207"/>
      <c r="M1438" s="207"/>
      <c r="N1438" s="207"/>
      <c r="O1438" s="199"/>
      <c r="P1438" s="208"/>
      <c r="Q1438" s="209" t="e">
        <f>IF(OR(C1438="",C1438=R$4,C1438=S$4),NA(),MATCH($B1438&amp;$C1438,K!$E:$E,0))</f>
        <v>#N/A</v>
      </c>
    </row>
    <row r="1439" spans="1:17" ht="20.25">
      <c r="A1439" s="193"/>
      <c r="B1439" s="213"/>
      <c r="C1439" s="213"/>
      <c r="D1439" s="213" t="str">
        <f ca="1">IF(ISERROR($Q1439),"",OFFSET(K!$D$1,$Q1439-1,0))</f>
        <v/>
      </c>
      <c r="E1439" s="213" t="str">
        <f ca="1">IF(ISERROR($Q1439),"",OFFSET(K!$C$1,$Q1439-1,0))</f>
        <v/>
      </c>
      <c r="F1439" s="213" t="str">
        <f t="shared" ca="1" si="22"/>
        <v/>
      </c>
      <c r="G1439" s="198"/>
      <c r="H1439" s="207"/>
      <c r="I1439" s="207"/>
      <c r="J1439" s="207"/>
      <c r="K1439" s="207"/>
      <c r="L1439" s="207"/>
      <c r="M1439" s="207"/>
      <c r="N1439" s="207"/>
      <c r="O1439" s="199"/>
      <c r="P1439" s="208"/>
      <c r="Q1439" s="209" t="e">
        <f>IF(OR(C1439="",C1439=R$4,C1439=S$4),NA(),MATCH($B1439&amp;$C1439,K!$E:$E,0))</f>
        <v>#N/A</v>
      </c>
    </row>
    <row r="1440" spans="1:17" ht="20.25">
      <c r="A1440" s="193"/>
      <c r="B1440" s="213"/>
      <c r="C1440" s="213"/>
      <c r="D1440" s="213" t="str">
        <f ca="1">IF(ISERROR($Q1440),"",OFFSET(K!$D$1,$Q1440-1,0))</f>
        <v/>
      </c>
      <c r="E1440" s="213" t="str">
        <f ca="1">IF(ISERROR($Q1440),"",OFFSET(K!$C$1,$Q1440-1,0))</f>
        <v/>
      </c>
      <c r="F1440" s="213" t="str">
        <f t="shared" ca="1" si="22"/>
        <v/>
      </c>
      <c r="G1440" s="198"/>
      <c r="H1440" s="207"/>
      <c r="I1440" s="207"/>
      <c r="J1440" s="207"/>
      <c r="K1440" s="207"/>
      <c r="L1440" s="207"/>
      <c r="M1440" s="207"/>
      <c r="N1440" s="207"/>
      <c r="O1440" s="199"/>
      <c r="P1440" s="208"/>
      <c r="Q1440" s="209" t="e">
        <f>IF(OR(C1440="",C1440=R$4,C1440=S$4),NA(),MATCH($B1440&amp;$C1440,K!$E:$E,0))</f>
        <v>#N/A</v>
      </c>
    </row>
    <row r="1441" spans="1:17" ht="20.25">
      <c r="A1441" s="193"/>
      <c r="B1441" s="213"/>
      <c r="C1441" s="213"/>
      <c r="D1441" s="213" t="str">
        <f ca="1">IF(ISERROR($Q1441),"",OFFSET(K!$D$1,$Q1441-1,0))</f>
        <v/>
      </c>
      <c r="E1441" s="213" t="str">
        <f ca="1">IF(ISERROR($Q1441),"",OFFSET(K!$C$1,$Q1441-1,0))</f>
        <v/>
      </c>
      <c r="F1441" s="213" t="str">
        <f t="shared" ca="1" si="22"/>
        <v/>
      </c>
      <c r="G1441" s="198"/>
      <c r="H1441" s="207"/>
      <c r="I1441" s="207"/>
      <c r="J1441" s="207"/>
      <c r="K1441" s="207"/>
      <c r="L1441" s="207"/>
      <c r="M1441" s="207"/>
      <c r="N1441" s="207"/>
      <c r="O1441" s="199"/>
      <c r="P1441" s="208"/>
      <c r="Q1441" s="209" t="e">
        <f>IF(OR(C1441="",C1441=R$4,C1441=S$4),NA(),MATCH($B1441&amp;$C1441,K!$E:$E,0))</f>
        <v>#N/A</v>
      </c>
    </row>
    <row r="1442" spans="1:17" ht="20.25">
      <c r="A1442" s="193"/>
      <c r="B1442" s="213"/>
      <c r="C1442" s="213"/>
      <c r="D1442" s="213" t="str">
        <f ca="1">IF(ISERROR($Q1442),"",OFFSET(K!$D$1,$Q1442-1,0))</f>
        <v/>
      </c>
      <c r="E1442" s="213" t="str">
        <f ca="1">IF(ISERROR($Q1442),"",OFFSET(K!$C$1,$Q1442-1,0))</f>
        <v/>
      </c>
      <c r="F1442" s="213" t="str">
        <f t="shared" ca="1" si="22"/>
        <v/>
      </c>
      <c r="G1442" s="198"/>
      <c r="H1442" s="207"/>
      <c r="I1442" s="207"/>
      <c r="J1442" s="207"/>
      <c r="K1442" s="207"/>
      <c r="L1442" s="207"/>
      <c r="M1442" s="207"/>
      <c r="N1442" s="207"/>
      <c r="O1442" s="199"/>
      <c r="P1442" s="208"/>
      <c r="Q1442" s="209" t="e">
        <f>IF(OR(C1442="",C1442=R$4,C1442=S$4),NA(),MATCH($B1442&amp;$C1442,K!$E:$E,0))</f>
        <v>#N/A</v>
      </c>
    </row>
    <row r="1443" spans="1:17" ht="20.25">
      <c r="A1443" s="193"/>
      <c r="B1443" s="213"/>
      <c r="C1443" s="213"/>
      <c r="D1443" s="213" t="str">
        <f ca="1">IF(ISERROR($Q1443),"",OFFSET(K!$D$1,$Q1443-1,0))</f>
        <v/>
      </c>
      <c r="E1443" s="213" t="str">
        <f ca="1">IF(ISERROR($Q1443),"",OFFSET(K!$C$1,$Q1443-1,0))</f>
        <v/>
      </c>
      <c r="F1443" s="213" t="str">
        <f t="shared" ca="1" si="22"/>
        <v/>
      </c>
      <c r="G1443" s="198"/>
      <c r="H1443" s="207"/>
      <c r="I1443" s="207"/>
      <c r="J1443" s="207"/>
      <c r="K1443" s="207"/>
      <c r="L1443" s="207"/>
      <c r="M1443" s="207"/>
      <c r="N1443" s="207"/>
      <c r="O1443" s="199"/>
      <c r="P1443" s="208"/>
      <c r="Q1443" s="209" t="e">
        <f>IF(OR(C1443="",C1443=R$4,C1443=S$4),NA(),MATCH($B1443&amp;$C1443,K!$E:$E,0))</f>
        <v>#N/A</v>
      </c>
    </row>
    <row r="1444" spans="1:17" ht="20.25">
      <c r="A1444" s="193"/>
      <c r="B1444" s="213"/>
      <c r="C1444" s="213"/>
      <c r="D1444" s="213" t="str">
        <f ca="1">IF(ISERROR($Q1444),"",OFFSET(K!$D$1,$Q1444-1,0))</f>
        <v/>
      </c>
      <c r="E1444" s="213" t="str">
        <f ca="1">IF(ISERROR($Q1444),"",OFFSET(K!$C$1,$Q1444-1,0))</f>
        <v/>
      </c>
      <c r="F1444" s="213" t="str">
        <f t="shared" ca="1" si="22"/>
        <v/>
      </c>
      <c r="G1444" s="198"/>
      <c r="H1444" s="207"/>
      <c r="I1444" s="207"/>
      <c r="J1444" s="207"/>
      <c r="K1444" s="207"/>
      <c r="L1444" s="207"/>
      <c r="M1444" s="207"/>
      <c r="N1444" s="207"/>
      <c r="O1444" s="199"/>
      <c r="P1444" s="208"/>
      <c r="Q1444" s="209" t="e">
        <f>IF(OR(C1444="",C1444=R$4,C1444=S$4),NA(),MATCH($B1444&amp;$C1444,K!$E:$E,0))</f>
        <v>#N/A</v>
      </c>
    </row>
    <row r="1445" spans="1:17" ht="20.25">
      <c r="A1445" s="193"/>
      <c r="B1445" s="213"/>
      <c r="C1445" s="213"/>
      <c r="D1445" s="213" t="str">
        <f ca="1">IF(ISERROR($Q1445),"",OFFSET(K!$D$1,$Q1445-1,0))</f>
        <v/>
      </c>
      <c r="E1445" s="213" t="str">
        <f ca="1">IF(ISERROR($Q1445),"",OFFSET(K!$C$1,$Q1445-1,0))</f>
        <v/>
      </c>
      <c r="F1445" s="213" t="str">
        <f t="shared" ca="1" si="22"/>
        <v/>
      </c>
      <c r="G1445" s="198"/>
      <c r="H1445" s="207"/>
      <c r="I1445" s="207"/>
      <c r="J1445" s="207"/>
      <c r="K1445" s="207"/>
      <c r="L1445" s="207"/>
      <c r="M1445" s="207"/>
      <c r="N1445" s="207"/>
      <c r="O1445" s="199"/>
      <c r="P1445" s="208"/>
      <c r="Q1445" s="209" t="e">
        <f>IF(OR(C1445="",C1445=R$4,C1445=S$4),NA(),MATCH($B1445&amp;$C1445,K!$E:$E,0))</f>
        <v>#N/A</v>
      </c>
    </row>
    <row r="1446" spans="1:17" ht="20.25">
      <c r="A1446" s="193"/>
      <c r="B1446" s="213"/>
      <c r="C1446" s="213"/>
      <c r="D1446" s="213" t="str">
        <f ca="1">IF(ISERROR($Q1446),"",OFFSET(K!$D$1,$Q1446-1,0))</f>
        <v/>
      </c>
      <c r="E1446" s="213" t="str">
        <f ca="1">IF(ISERROR($Q1446),"",OFFSET(K!$C$1,$Q1446-1,0))</f>
        <v/>
      </c>
      <c r="F1446" s="213" t="str">
        <f t="shared" ca="1" si="22"/>
        <v/>
      </c>
      <c r="G1446" s="198"/>
      <c r="H1446" s="207"/>
      <c r="I1446" s="207"/>
      <c r="J1446" s="207"/>
      <c r="K1446" s="207"/>
      <c r="L1446" s="207"/>
      <c r="M1446" s="207"/>
      <c r="N1446" s="207"/>
      <c r="O1446" s="199"/>
      <c r="P1446" s="208"/>
      <c r="Q1446" s="209" t="e">
        <f>IF(OR(C1446="",C1446=R$4,C1446=S$4),NA(),MATCH($B1446&amp;$C1446,K!$E:$E,0))</f>
        <v>#N/A</v>
      </c>
    </row>
    <row r="1447" spans="1:17" ht="20.25">
      <c r="A1447" s="193"/>
      <c r="B1447" s="213"/>
      <c r="C1447" s="213"/>
      <c r="D1447" s="213" t="str">
        <f ca="1">IF(ISERROR($Q1447),"",OFFSET(K!$D$1,$Q1447-1,0))</f>
        <v/>
      </c>
      <c r="E1447" s="213" t="str">
        <f ca="1">IF(ISERROR($Q1447),"",OFFSET(K!$C$1,$Q1447-1,0))</f>
        <v/>
      </c>
      <c r="F1447" s="213" t="str">
        <f t="shared" ca="1" si="22"/>
        <v/>
      </c>
      <c r="G1447" s="198"/>
      <c r="H1447" s="207"/>
      <c r="I1447" s="207"/>
      <c r="J1447" s="207"/>
      <c r="K1447" s="207"/>
      <c r="L1447" s="207"/>
      <c r="M1447" s="207"/>
      <c r="N1447" s="207"/>
      <c r="O1447" s="199"/>
      <c r="P1447" s="208"/>
      <c r="Q1447" s="209" t="e">
        <f>IF(OR(C1447="",C1447=R$4,C1447=S$4),NA(),MATCH($B1447&amp;$C1447,K!$E:$E,0))</f>
        <v>#N/A</v>
      </c>
    </row>
    <row r="1448" spans="1:17" ht="20.25">
      <c r="A1448" s="193"/>
      <c r="B1448" s="213"/>
      <c r="C1448" s="213"/>
      <c r="D1448" s="213" t="str">
        <f ca="1">IF(ISERROR($Q1448),"",OFFSET(K!$D$1,$Q1448-1,0))</f>
        <v/>
      </c>
      <c r="E1448" s="213" t="str">
        <f ca="1">IF(ISERROR($Q1448),"",OFFSET(K!$C$1,$Q1448-1,0))</f>
        <v/>
      </c>
      <c r="F1448" s="213" t="str">
        <f t="shared" ca="1" si="22"/>
        <v/>
      </c>
      <c r="G1448" s="198"/>
      <c r="H1448" s="207"/>
      <c r="I1448" s="207"/>
      <c r="J1448" s="207"/>
      <c r="K1448" s="207"/>
      <c r="L1448" s="207"/>
      <c r="M1448" s="207"/>
      <c r="N1448" s="207"/>
      <c r="O1448" s="199"/>
      <c r="P1448" s="208"/>
      <c r="Q1448" s="209" t="e">
        <f>IF(OR(C1448="",C1448=R$4,C1448=S$4),NA(),MATCH($B1448&amp;$C1448,K!$E:$E,0))</f>
        <v>#N/A</v>
      </c>
    </row>
    <row r="1449" spans="1:17" ht="20.25">
      <c r="A1449" s="193"/>
      <c r="B1449" s="213"/>
      <c r="C1449" s="213"/>
      <c r="D1449" s="213" t="str">
        <f ca="1">IF(ISERROR($Q1449),"",OFFSET(K!$D$1,$Q1449-1,0))</f>
        <v/>
      </c>
      <c r="E1449" s="213" t="str">
        <f ca="1">IF(ISERROR($Q1449),"",OFFSET(K!$C$1,$Q1449-1,0))</f>
        <v/>
      </c>
      <c r="F1449" s="213" t="str">
        <f t="shared" ca="1" si="22"/>
        <v/>
      </c>
      <c r="G1449" s="198"/>
      <c r="H1449" s="207"/>
      <c r="I1449" s="207"/>
      <c r="J1449" s="207"/>
      <c r="K1449" s="207"/>
      <c r="L1449" s="207"/>
      <c r="M1449" s="207"/>
      <c r="N1449" s="207"/>
      <c r="O1449" s="199"/>
      <c r="P1449" s="208"/>
      <c r="Q1449" s="209" t="e">
        <f>IF(OR(C1449="",C1449=R$4,C1449=S$4),NA(),MATCH($B1449&amp;$C1449,K!$E:$E,0))</f>
        <v>#N/A</v>
      </c>
    </row>
    <row r="1450" spans="1:17" ht="20.25">
      <c r="A1450" s="193"/>
      <c r="B1450" s="213"/>
      <c r="C1450" s="213"/>
      <c r="D1450" s="213" t="str">
        <f ca="1">IF(ISERROR($Q1450),"",OFFSET(K!$D$1,$Q1450-1,0))</f>
        <v/>
      </c>
      <c r="E1450" s="213" t="str">
        <f ca="1">IF(ISERROR($Q1450),"",OFFSET(K!$C$1,$Q1450-1,0))</f>
        <v/>
      </c>
      <c r="F1450" s="213" t="str">
        <f t="shared" ca="1" si="22"/>
        <v/>
      </c>
      <c r="G1450" s="198"/>
      <c r="H1450" s="207"/>
      <c r="I1450" s="207"/>
      <c r="J1450" s="207"/>
      <c r="K1450" s="207"/>
      <c r="L1450" s="207"/>
      <c r="M1450" s="207"/>
      <c r="N1450" s="207"/>
      <c r="O1450" s="199"/>
      <c r="P1450" s="208"/>
      <c r="Q1450" s="209" t="e">
        <f>IF(OR(C1450="",C1450=R$4,C1450=S$4),NA(),MATCH($B1450&amp;$C1450,K!$E:$E,0))</f>
        <v>#N/A</v>
      </c>
    </row>
    <row r="1451" spans="1:17" ht="20.25">
      <c r="A1451" s="193"/>
      <c r="B1451" s="213"/>
      <c r="C1451" s="213"/>
      <c r="D1451" s="213" t="str">
        <f ca="1">IF(ISERROR($Q1451),"",OFFSET(K!$D$1,$Q1451-1,0))</f>
        <v/>
      </c>
      <c r="E1451" s="213" t="str">
        <f ca="1">IF(ISERROR($Q1451),"",OFFSET(K!$C$1,$Q1451-1,0))</f>
        <v/>
      </c>
      <c r="F1451" s="213" t="str">
        <f t="shared" ca="1" si="22"/>
        <v/>
      </c>
      <c r="G1451" s="198"/>
      <c r="H1451" s="207"/>
      <c r="I1451" s="207"/>
      <c r="J1451" s="207"/>
      <c r="K1451" s="207"/>
      <c r="L1451" s="207"/>
      <c r="M1451" s="207"/>
      <c r="N1451" s="207"/>
      <c r="O1451" s="199"/>
      <c r="P1451" s="208"/>
      <c r="Q1451" s="209" t="e">
        <f>IF(OR(C1451="",C1451=R$4,C1451=S$4),NA(),MATCH($B1451&amp;$C1451,K!$E:$E,0))</f>
        <v>#N/A</v>
      </c>
    </row>
    <row r="1452" spans="1:17" ht="20.25">
      <c r="A1452" s="193"/>
      <c r="B1452" s="213"/>
      <c r="C1452" s="213"/>
      <c r="D1452" s="213" t="str">
        <f ca="1">IF(ISERROR($Q1452),"",OFFSET(K!$D$1,$Q1452-1,0))</f>
        <v/>
      </c>
      <c r="E1452" s="213" t="str">
        <f ca="1">IF(ISERROR($Q1452),"",OFFSET(K!$C$1,$Q1452-1,0))</f>
        <v/>
      </c>
      <c r="F1452" s="213" t="str">
        <f t="shared" ca="1" si="22"/>
        <v/>
      </c>
      <c r="G1452" s="198"/>
      <c r="H1452" s="207"/>
      <c r="I1452" s="207"/>
      <c r="J1452" s="207"/>
      <c r="K1452" s="207"/>
      <c r="L1452" s="207"/>
      <c r="M1452" s="207"/>
      <c r="N1452" s="207"/>
      <c r="O1452" s="199"/>
      <c r="P1452" s="208"/>
      <c r="Q1452" s="209" t="e">
        <f>IF(OR(C1452="",C1452=R$4,C1452=S$4),NA(),MATCH($B1452&amp;$C1452,K!$E:$E,0))</f>
        <v>#N/A</v>
      </c>
    </row>
    <row r="1453" spans="1:17" ht="20.25">
      <c r="A1453" s="193"/>
      <c r="B1453" s="213"/>
      <c r="C1453" s="213"/>
      <c r="D1453" s="213" t="str">
        <f ca="1">IF(ISERROR($Q1453),"",OFFSET(K!$D$1,$Q1453-1,0))</f>
        <v/>
      </c>
      <c r="E1453" s="213" t="str">
        <f ca="1">IF(ISERROR($Q1453),"",OFFSET(K!$C$1,$Q1453-1,0))</f>
        <v/>
      </c>
      <c r="F1453" s="213" t="str">
        <f t="shared" ca="1" si="22"/>
        <v/>
      </c>
      <c r="G1453" s="198"/>
      <c r="H1453" s="207"/>
      <c r="I1453" s="207"/>
      <c r="J1453" s="207"/>
      <c r="K1453" s="207"/>
      <c r="L1453" s="207"/>
      <c r="M1453" s="207"/>
      <c r="N1453" s="207"/>
      <c r="O1453" s="199"/>
      <c r="P1453" s="208"/>
      <c r="Q1453" s="209" t="e">
        <f>IF(OR(C1453="",C1453=R$4,C1453=S$4),NA(),MATCH($B1453&amp;$C1453,K!$E:$E,0))</f>
        <v>#N/A</v>
      </c>
    </row>
    <row r="1454" spans="1:17" ht="20.25">
      <c r="A1454" s="193"/>
      <c r="B1454" s="213"/>
      <c r="C1454" s="213"/>
      <c r="D1454" s="213" t="str">
        <f ca="1">IF(ISERROR($Q1454),"",OFFSET(K!$D$1,$Q1454-1,0))</f>
        <v/>
      </c>
      <c r="E1454" s="213" t="str">
        <f ca="1">IF(ISERROR($Q1454),"",OFFSET(K!$C$1,$Q1454-1,0))</f>
        <v/>
      </c>
      <c r="F1454" s="213" t="str">
        <f t="shared" ca="1" si="22"/>
        <v/>
      </c>
      <c r="G1454" s="198"/>
      <c r="H1454" s="207"/>
      <c r="I1454" s="207"/>
      <c r="J1454" s="207"/>
      <c r="K1454" s="207"/>
      <c r="L1454" s="207"/>
      <c r="M1454" s="207"/>
      <c r="N1454" s="207"/>
      <c r="O1454" s="199"/>
      <c r="P1454" s="208"/>
      <c r="Q1454" s="209" t="e">
        <f>IF(OR(C1454="",C1454=R$4,C1454=S$4),NA(),MATCH($B1454&amp;$C1454,K!$E:$E,0))</f>
        <v>#N/A</v>
      </c>
    </row>
    <row r="1455" spans="1:17" ht="20.25">
      <c r="A1455" s="193"/>
      <c r="B1455" s="213"/>
      <c r="C1455" s="213"/>
      <c r="D1455" s="213" t="str">
        <f ca="1">IF(ISERROR($Q1455),"",OFFSET(K!$D$1,$Q1455-1,0))</f>
        <v/>
      </c>
      <c r="E1455" s="213" t="str">
        <f ca="1">IF(ISERROR($Q1455),"",OFFSET(K!$C$1,$Q1455-1,0))</f>
        <v/>
      </c>
      <c r="F1455" s="213" t="str">
        <f t="shared" ca="1" si="22"/>
        <v/>
      </c>
      <c r="G1455" s="198"/>
      <c r="H1455" s="207"/>
      <c r="I1455" s="207"/>
      <c r="J1455" s="207"/>
      <c r="K1455" s="207"/>
      <c r="L1455" s="207"/>
      <c r="M1455" s="207"/>
      <c r="N1455" s="207"/>
      <c r="O1455" s="199"/>
      <c r="P1455" s="208"/>
      <c r="Q1455" s="209" t="e">
        <f>IF(OR(C1455="",C1455=R$4,C1455=S$4),NA(),MATCH($B1455&amp;$C1455,K!$E:$E,0))</f>
        <v>#N/A</v>
      </c>
    </row>
    <row r="1456" spans="1:17" ht="20.25">
      <c r="A1456" s="193"/>
      <c r="B1456" s="213"/>
      <c r="C1456" s="213"/>
      <c r="D1456" s="213" t="str">
        <f ca="1">IF(ISERROR($Q1456),"",OFFSET(K!$D$1,$Q1456-1,0))</f>
        <v/>
      </c>
      <c r="E1456" s="213" t="str">
        <f ca="1">IF(ISERROR($Q1456),"",OFFSET(K!$C$1,$Q1456-1,0))</f>
        <v/>
      </c>
      <c r="F1456" s="213" t="str">
        <f t="shared" ca="1" si="22"/>
        <v/>
      </c>
      <c r="G1456" s="198"/>
      <c r="H1456" s="207"/>
      <c r="I1456" s="207"/>
      <c r="J1456" s="207"/>
      <c r="K1456" s="207"/>
      <c r="L1456" s="207"/>
      <c r="M1456" s="207"/>
      <c r="N1456" s="207"/>
      <c r="O1456" s="199"/>
      <c r="P1456" s="208"/>
      <c r="Q1456" s="209" t="e">
        <f>IF(OR(C1456="",C1456=R$4,C1456=S$4),NA(),MATCH($B1456&amp;$C1456,K!$E:$E,0))</f>
        <v>#N/A</v>
      </c>
    </row>
    <row r="1457" spans="1:17" ht="20.25">
      <c r="A1457" s="193"/>
      <c r="B1457" s="213"/>
      <c r="C1457" s="213"/>
      <c r="D1457" s="213" t="str">
        <f ca="1">IF(ISERROR($Q1457),"",OFFSET(K!$D$1,$Q1457-1,0))</f>
        <v/>
      </c>
      <c r="E1457" s="213" t="str">
        <f ca="1">IF(ISERROR($Q1457),"",OFFSET(K!$C$1,$Q1457-1,0))</f>
        <v/>
      </c>
      <c r="F1457" s="213" t="str">
        <f t="shared" ca="1" si="22"/>
        <v/>
      </c>
      <c r="G1457" s="198"/>
      <c r="H1457" s="207"/>
      <c r="I1457" s="207"/>
      <c r="J1457" s="207"/>
      <c r="K1457" s="207"/>
      <c r="L1457" s="207"/>
      <c r="M1457" s="207"/>
      <c r="N1457" s="207"/>
      <c r="O1457" s="199"/>
      <c r="P1457" s="208"/>
      <c r="Q1457" s="209" t="e">
        <f>IF(OR(C1457="",C1457=R$4,C1457=S$4),NA(),MATCH($B1457&amp;$C1457,K!$E:$E,0))</f>
        <v>#N/A</v>
      </c>
    </row>
    <row r="1458" spans="1:17" ht="20.25">
      <c r="A1458" s="193"/>
      <c r="B1458" s="213"/>
      <c r="C1458" s="213"/>
      <c r="D1458" s="213" t="str">
        <f ca="1">IF(ISERROR($Q1458),"",OFFSET(K!$D$1,$Q1458-1,0))</f>
        <v/>
      </c>
      <c r="E1458" s="213" t="str">
        <f ca="1">IF(ISERROR($Q1458),"",OFFSET(K!$C$1,$Q1458-1,0))</f>
        <v/>
      </c>
      <c r="F1458" s="213" t="str">
        <f t="shared" ca="1" si="22"/>
        <v/>
      </c>
      <c r="G1458" s="198"/>
      <c r="H1458" s="207"/>
      <c r="I1458" s="207"/>
      <c r="J1458" s="207"/>
      <c r="K1458" s="207"/>
      <c r="L1458" s="207"/>
      <c r="M1458" s="207"/>
      <c r="N1458" s="207"/>
      <c r="O1458" s="199"/>
      <c r="P1458" s="208"/>
      <c r="Q1458" s="209" t="e">
        <f>IF(OR(C1458="",C1458=R$4,C1458=S$4),NA(),MATCH($B1458&amp;$C1458,K!$E:$E,0))</f>
        <v>#N/A</v>
      </c>
    </row>
    <row r="1459" spans="1:17" ht="20.25">
      <c r="A1459" s="193"/>
      <c r="B1459" s="213"/>
      <c r="C1459" s="213"/>
      <c r="D1459" s="213" t="str">
        <f ca="1">IF(ISERROR($Q1459),"",OFFSET(K!$D$1,$Q1459-1,0))</f>
        <v/>
      </c>
      <c r="E1459" s="213" t="str">
        <f ca="1">IF(ISERROR($Q1459),"",OFFSET(K!$C$1,$Q1459-1,0))</f>
        <v/>
      </c>
      <c r="F1459" s="213" t="str">
        <f t="shared" ca="1" si="22"/>
        <v/>
      </c>
      <c r="G1459" s="198"/>
      <c r="H1459" s="207"/>
      <c r="I1459" s="207"/>
      <c r="J1459" s="207"/>
      <c r="K1459" s="207"/>
      <c r="L1459" s="207"/>
      <c r="M1459" s="207"/>
      <c r="N1459" s="207"/>
      <c r="O1459" s="199"/>
      <c r="P1459" s="208"/>
      <c r="Q1459" s="209" t="e">
        <f>IF(OR(C1459="",C1459=R$4,C1459=S$4),NA(),MATCH($B1459&amp;$C1459,K!$E:$E,0))</f>
        <v>#N/A</v>
      </c>
    </row>
    <row r="1460" spans="1:17" ht="20.25">
      <c r="A1460" s="193"/>
      <c r="B1460" s="213"/>
      <c r="C1460" s="213"/>
      <c r="D1460" s="213" t="str">
        <f ca="1">IF(ISERROR($Q1460),"",OFFSET(K!$D$1,$Q1460-1,0))</f>
        <v/>
      </c>
      <c r="E1460" s="213" t="str">
        <f ca="1">IF(ISERROR($Q1460),"",OFFSET(K!$C$1,$Q1460-1,0))</f>
        <v/>
      </c>
      <c r="F1460" s="213" t="str">
        <f t="shared" ca="1" si="22"/>
        <v/>
      </c>
      <c r="G1460" s="198"/>
      <c r="H1460" s="207"/>
      <c r="I1460" s="207"/>
      <c r="J1460" s="207"/>
      <c r="K1460" s="207"/>
      <c r="L1460" s="207"/>
      <c r="M1460" s="207"/>
      <c r="N1460" s="207"/>
      <c r="O1460" s="199"/>
      <c r="P1460" s="208"/>
      <c r="Q1460" s="209" t="e">
        <f>IF(OR(C1460="",C1460=R$4,C1460=S$4),NA(),MATCH($B1460&amp;$C1460,K!$E:$E,0))</f>
        <v>#N/A</v>
      </c>
    </row>
    <row r="1461" spans="1:17" ht="20.25">
      <c r="A1461" s="193"/>
      <c r="B1461" s="213"/>
      <c r="C1461" s="213"/>
      <c r="D1461" s="213" t="str">
        <f ca="1">IF(ISERROR($Q1461),"",OFFSET(K!$D$1,$Q1461-1,0))</f>
        <v/>
      </c>
      <c r="E1461" s="213" t="str">
        <f ca="1">IF(ISERROR($Q1461),"",OFFSET(K!$C$1,$Q1461-1,0))</f>
        <v/>
      </c>
      <c r="F1461" s="213" t="str">
        <f t="shared" ca="1" si="22"/>
        <v/>
      </c>
      <c r="G1461" s="198"/>
      <c r="H1461" s="207"/>
      <c r="I1461" s="207"/>
      <c r="J1461" s="207"/>
      <c r="K1461" s="207"/>
      <c r="L1461" s="207"/>
      <c r="M1461" s="207"/>
      <c r="N1461" s="207"/>
      <c r="O1461" s="199"/>
      <c r="P1461" s="208"/>
      <c r="Q1461" s="209" t="e">
        <f>IF(OR(C1461="",C1461=R$4,C1461=S$4),NA(),MATCH($B1461&amp;$C1461,K!$E:$E,0))</f>
        <v>#N/A</v>
      </c>
    </row>
    <row r="1462" spans="1:17" ht="20.25">
      <c r="A1462" s="193"/>
      <c r="B1462" s="213"/>
      <c r="C1462" s="213"/>
      <c r="D1462" s="213" t="str">
        <f ca="1">IF(ISERROR($Q1462),"",OFFSET(K!$D$1,$Q1462-1,0))</f>
        <v/>
      </c>
      <c r="E1462" s="213" t="str">
        <f ca="1">IF(ISERROR($Q1462),"",OFFSET(K!$C$1,$Q1462-1,0))</f>
        <v/>
      </c>
      <c r="F1462" s="213" t="str">
        <f t="shared" ca="1" si="22"/>
        <v/>
      </c>
      <c r="G1462" s="198"/>
      <c r="H1462" s="207"/>
      <c r="I1462" s="207"/>
      <c r="J1462" s="207"/>
      <c r="K1462" s="207"/>
      <c r="L1462" s="207"/>
      <c r="M1462" s="207"/>
      <c r="N1462" s="207"/>
      <c r="O1462" s="199"/>
      <c r="P1462" s="208"/>
      <c r="Q1462" s="209" t="e">
        <f>IF(OR(C1462="",C1462=R$4,C1462=S$4),NA(),MATCH($B1462&amp;$C1462,K!$E:$E,0))</f>
        <v>#N/A</v>
      </c>
    </row>
    <row r="1463" spans="1:17" ht="20.25">
      <c r="A1463" s="193"/>
      <c r="B1463" s="213"/>
      <c r="C1463" s="213"/>
      <c r="D1463" s="213" t="str">
        <f ca="1">IF(ISERROR($Q1463),"",OFFSET(K!$D$1,$Q1463-1,0))</f>
        <v/>
      </c>
      <c r="E1463" s="213" t="str">
        <f ca="1">IF(ISERROR($Q1463),"",OFFSET(K!$C$1,$Q1463-1,0))</f>
        <v/>
      </c>
      <c r="F1463" s="213" t="str">
        <f t="shared" ca="1" si="22"/>
        <v/>
      </c>
      <c r="G1463" s="198"/>
      <c r="H1463" s="207"/>
      <c r="I1463" s="207"/>
      <c r="J1463" s="207"/>
      <c r="K1463" s="207"/>
      <c r="L1463" s="207"/>
      <c r="M1463" s="207"/>
      <c r="N1463" s="207"/>
      <c r="O1463" s="199"/>
      <c r="P1463" s="208"/>
      <c r="Q1463" s="209" t="e">
        <f>IF(OR(C1463="",C1463=R$4,C1463=S$4),NA(),MATCH($B1463&amp;$C1463,K!$E:$E,0))</f>
        <v>#N/A</v>
      </c>
    </row>
    <row r="1464" spans="1:17" ht="20.25">
      <c r="A1464" s="193"/>
      <c r="B1464" s="213"/>
      <c r="C1464" s="213"/>
      <c r="D1464" s="213" t="str">
        <f ca="1">IF(ISERROR($Q1464),"",OFFSET(K!$D$1,$Q1464-1,0))</f>
        <v/>
      </c>
      <c r="E1464" s="213" t="str">
        <f ca="1">IF(ISERROR($Q1464),"",OFFSET(K!$C$1,$Q1464-1,0))</f>
        <v/>
      </c>
      <c r="F1464" s="213" t="str">
        <f t="shared" ca="1" si="22"/>
        <v/>
      </c>
      <c r="G1464" s="198"/>
      <c r="H1464" s="207"/>
      <c r="I1464" s="207"/>
      <c r="J1464" s="207"/>
      <c r="K1464" s="207"/>
      <c r="L1464" s="207"/>
      <c r="M1464" s="207"/>
      <c r="N1464" s="207"/>
      <c r="O1464" s="199"/>
      <c r="P1464" s="208"/>
      <c r="Q1464" s="209" t="e">
        <f>IF(OR(C1464="",C1464=R$4,C1464=S$4),NA(),MATCH($B1464&amp;$C1464,K!$E:$E,0))</f>
        <v>#N/A</v>
      </c>
    </row>
    <row r="1465" spans="1:17" ht="20.25">
      <c r="A1465" s="193"/>
      <c r="B1465" s="213"/>
      <c r="C1465" s="213"/>
      <c r="D1465" s="213" t="str">
        <f ca="1">IF(ISERROR($Q1465),"",OFFSET(K!$D$1,$Q1465-1,0))</f>
        <v/>
      </c>
      <c r="E1465" s="213" t="str">
        <f ca="1">IF(ISERROR($Q1465),"",OFFSET(K!$C$1,$Q1465-1,0))</f>
        <v/>
      </c>
      <c r="F1465" s="213" t="str">
        <f t="shared" ca="1" si="22"/>
        <v/>
      </c>
      <c r="G1465" s="198"/>
      <c r="H1465" s="207"/>
      <c r="I1465" s="207"/>
      <c r="J1465" s="207"/>
      <c r="K1465" s="207"/>
      <c r="L1465" s="207"/>
      <c r="M1465" s="207"/>
      <c r="N1465" s="207"/>
      <c r="O1465" s="199"/>
      <c r="P1465" s="208"/>
      <c r="Q1465" s="209" t="e">
        <f>IF(OR(C1465="",C1465=R$4,C1465=S$4),NA(),MATCH($B1465&amp;$C1465,K!$E:$E,0))</f>
        <v>#N/A</v>
      </c>
    </row>
    <row r="1466" spans="1:17" ht="20.25">
      <c r="A1466" s="193"/>
      <c r="B1466" s="213"/>
      <c r="C1466" s="213"/>
      <c r="D1466" s="213" t="str">
        <f ca="1">IF(ISERROR($Q1466),"",OFFSET(K!$D$1,$Q1466-1,0))</f>
        <v/>
      </c>
      <c r="E1466" s="213" t="str">
        <f ca="1">IF(ISERROR($Q1466),"",OFFSET(K!$C$1,$Q1466-1,0))</f>
        <v/>
      </c>
      <c r="F1466" s="213" t="str">
        <f t="shared" ca="1" si="22"/>
        <v/>
      </c>
      <c r="G1466" s="198"/>
      <c r="H1466" s="207"/>
      <c r="I1466" s="207"/>
      <c r="J1466" s="207"/>
      <c r="K1466" s="207"/>
      <c r="L1466" s="207"/>
      <c r="M1466" s="207"/>
      <c r="N1466" s="207"/>
      <c r="O1466" s="199"/>
      <c r="P1466" s="208"/>
      <c r="Q1466" s="209" t="e">
        <f>IF(OR(C1466="",C1466=R$4,C1466=S$4),NA(),MATCH($B1466&amp;$C1466,K!$E:$E,0))</f>
        <v>#N/A</v>
      </c>
    </row>
    <row r="1467" spans="1:17" ht="20.25">
      <c r="A1467" s="193"/>
      <c r="B1467" s="213"/>
      <c r="C1467" s="213"/>
      <c r="D1467" s="213" t="str">
        <f ca="1">IF(ISERROR($Q1467),"",OFFSET(K!$D$1,$Q1467-1,0))</f>
        <v/>
      </c>
      <c r="E1467" s="213" t="str">
        <f ca="1">IF(ISERROR($Q1467),"",OFFSET(K!$C$1,$Q1467-1,0))</f>
        <v/>
      </c>
      <c r="F1467" s="213" t="str">
        <f t="shared" ca="1" si="22"/>
        <v/>
      </c>
      <c r="G1467" s="198"/>
      <c r="H1467" s="207"/>
      <c r="I1467" s="207"/>
      <c r="J1467" s="207"/>
      <c r="K1467" s="207"/>
      <c r="L1467" s="207"/>
      <c r="M1467" s="207"/>
      <c r="N1467" s="207"/>
      <c r="O1467" s="199"/>
      <c r="P1467" s="208"/>
      <c r="Q1467" s="209" t="e">
        <f>IF(OR(C1467="",C1467=R$4,C1467=S$4),NA(),MATCH($B1467&amp;$C1467,K!$E:$E,0))</f>
        <v>#N/A</v>
      </c>
    </row>
    <row r="1468" spans="1:17" ht="20.25">
      <c r="A1468" s="193"/>
      <c r="B1468" s="213"/>
      <c r="C1468" s="213"/>
      <c r="D1468" s="213" t="str">
        <f ca="1">IF(ISERROR($Q1468),"",OFFSET(K!$D$1,$Q1468-1,0))</f>
        <v/>
      </c>
      <c r="E1468" s="213" t="str">
        <f ca="1">IF(ISERROR($Q1468),"",OFFSET(K!$C$1,$Q1468-1,0))</f>
        <v/>
      </c>
      <c r="F1468" s="213" t="str">
        <f t="shared" ca="1" si="22"/>
        <v/>
      </c>
      <c r="G1468" s="198"/>
      <c r="H1468" s="207"/>
      <c r="I1468" s="207"/>
      <c r="J1468" s="207"/>
      <c r="K1468" s="207"/>
      <c r="L1468" s="207"/>
      <c r="M1468" s="207"/>
      <c r="N1468" s="207"/>
      <c r="O1468" s="199"/>
      <c r="P1468" s="208"/>
      <c r="Q1468" s="209" t="e">
        <f>IF(OR(C1468="",C1468=R$4,C1468=S$4),NA(),MATCH($B1468&amp;$C1468,K!$E:$E,0))</f>
        <v>#N/A</v>
      </c>
    </row>
    <row r="1469" spans="1:17" ht="20.25">
      <c r="A1469" s="193"/>
      <c r="B1469" s="213"/>
      <c r="C1469" s="213"/>
      <c r="D1469" s="213" t="str">
        <f ca="1">IF(ISERROR($Q1469),"",OFFSET(K!$D$1,$Q1469-1,0))</f>
        <v/>
      </c>
      <c r="E1469" s="213" t="str">
        <f ca="1">IF(ISERROR($Q1469),"",OFFSET(K!$C$1,$Q1469-1,0))</f>
        <v/>
      </c>
      <c r="F1469" s="213" t="str">
        <f t="shared" ca="1" si="22"/>
        <v/>
      </c>
      <c r="G1469" s="198"/>
      <c r="H1469" s="207"/>
      <c r="I1469" s="207"/>
      <c r="J1469" s="207"/>
      <c r="K1469" s="207"/>
      <c r="L1469" s="207"/>
      <c r="M1469" s="207"/>
      <c r="N1469" s="207"/>
      <c r="O1469" s="199"/>
      <c r="P1469" s="208"/>
      <c r="Q1469" s="209" t="e">
        <f>IF(OR(C1469="",C1469=R$4,C1469=S$4),NA(),MATCH($B1469&amp;$C1469,K!$E:$E,0))</f>
        <v>#N/A</v>
      </c>
    </row>
    <row r="1470" spans="1:17" ht="20.25">
      <c r="A1470" s="193"/>
      <c r="B1470" s="213"/>
      <c r="C1470" s="213"/>
      <c r="D1470" s="213" t="str">
        <f ca="1">IF(ISERROR($Q1470),"",OFFSET(K!$D$1,$Q1470-1,0))</f>
        <v/>
      </c>
      <c r="E1470" s="213" t="str">
        <f ca="1">IF(ISERROR($Q1470),"",OFFSET(K!$C$1,$Q1470-1,0))</f>
        <v/>
      </c>
      <c r="F1470" s="213" t="str">
        <f t="shared" ca="1" si="22"/>
        <v/>
      </c>
      <c r="G1470" s="198"/>
      <c r="H1470" s="207"/>
      <c r="I1470" s="207"/>
      <c r="J1470" s="207"/>
      <c r="K1470" s="207"/>
      <c r="L1470" s="207"/>
      <c r="M1470" s="207"/>
      <c r="N1470" s="207"/>
      <c r="O1470" s="199"/>
      <c r="P1470" s="208"/>
      <c r="Q1470" s="209" t="e">
        <f>IF(OR(C1470="",C1470=R$4,C1470=S$4),NA(),MATCH($B1470&amp;$C1470,K!$E:$E,0))</f>
        <v>#N/A</v>
      </c>
    </row>
    <row r="1471" spans="1:17" ht="20.25">
      <c r="A1471" s="193"/>
      <c r="B1471" s="213"/>
      <c r="C1471" s="213"/>
      <c r="D1471" s="213" t="str">
        <f ca="1">IF(ISERROR($Q1471),"",OFFSET(K!$D$1,$Q1471-1,0))</f>
        <v/>
      </c>
      <c r="E1471" s="213" t="str">
        <f ca="1">IF(ISERROR($Q1471),"",OFFSET(K!$C$1,$Q1471-1,0))</f>
        <v/>
      </c>
      <c r="F1471" s="213" t="str">
        <f t="shared" ca="1" si="22"/>
        <v/>
      </c>
      <c r="G1471" s="198"/>
      <c r="H1471" s="207"/>
      <c r="I1471" s="207"/>
      <c r="J1471" s="207"/>
      <c r="K1471" s="207"/>
      <c r="L1471" s="207"/>
      <c r="M1471" s="207"/>
      <c r="N1471" s="207"/>
      <c r="O1471" s="199"/>
      <c r="P1471" s="208"/>
      <c r="Q1471" s="209" t="e">
        <f>IF(OR(C1471="",C1471=R$4,C1471=S$4),NA(),MATCH($B1471&amp;$C1471,K!$E:$E,0))</f>
        <v>#N/A</v>
      </c>
    </row>
    <row r="1472" spans="1:17" ht="20.25">
      <c r="A1472" s="193"/>
      <c r="B1472" s="213"/>
      <c r="C1472" s="213"/>
      <c r="D1472" s="213" t="str">
        <f ca="1">IF(ISERROR($Q1472),"",OFFSET(K!$D$1,$Q1472-1,0))</f>
        <v/>
      </c>
      <c r="E1472" s="213" t="str">
        <f ca="1">IF(ISERROR($Q1472),"",OFFSET(K!$C$1,$Q1472-1,0))</f>
        <v/>
      </c>
      <c r="F1472" s="213" t="str">
        <f t="shared" ca="1" si="22"/>
        <v/>
      </c>
      <c r="G1472" s="198"/>
      <c r="H1472" s="207"/>
      <c r="I1472" s="207"/>
      <c r="J1472" s="207"/>
      <c r="K1472" s="207"/>
      <c r="L1472" s="207"/>
      <c r="M1472" s="207"/>
      <c r="N1472" s="207"/>
      <c r="O1472" s="199"/>
      <c r="P1472" s="208"/>
      <c r="Q1472" s="209" t="e">
        <f>IF(OR(C1472="",C1472=R$4,C1472=S$4),NA(),MATCH($B1472&amp;$C1472,K!$E:$E,0))</f>
        <v>#N/A</v>
      </c>
    </row>
    <row r="1473" spans="1:17" ht="20.25">
      <c r="A1473" s="193"/>
      <c r="B1473" s="213"/>
      <c r="C1473" s="213"/>
      <c r="D1473" s="213" t="str">
        <f ca="1">IF(ISERROR($Q1473),"",OFFSET(K!$D$1,$Q1473-1,0))</f>
        <v/>
      </c>
      <c r="E1473" s="213" t="str">
        <f ca="1">IF(ISERROR($Q1473),"",OFFSET(K!$C$1,$Q1473-1,0))</f>
        <v/>
      </c>
      <c r="F1473" s="213" t="str">
        <f t="shared" ca="1" si="22"/>
        <v/>
      </c>
      <c r="G1473" s="198"/>
      <c r="H1473" s="207"/>
      <c r="I1473" s="207"/>
      <c r="J1473" s="207"/>
      <c r="K1473" s="207"/>
      <c r="L1473" s="207"/>
      <c r="M1473" s="207"/>
      <c r="N1473" s="207"/>
      <c r="O1473" s="199"/>
      <c r="P1473" s="208"/>
      <c r="Q1473" s="209" t="e">
        <f>IF(OR(C1473="",C1473=R$4,C1473=S$4),NA(),MATCH($B1473&amp;$C1473,K!$E:$E,0))</f>
        <v>#N/A</v>
      </c>
    </row>
    <row r="1474" spans="1:17" ht="20.25">
      <c r="A1474" s="193"/>
      <c r="B1474" s="213"/>
      <c r="C1474" s="213"/>
      <c r="D1474" s="213" t="str">
        <f ca="1">IF(ISERROR($Q1474),"",OFFSET(K!$D$1,$Q1474-1,0))</f>
        <v/>
      </c>
      <c r="E1474" s="213" t="str">
        <f ca="1">IF(ISERROR($Q1474),"",OFFSET(K!$C$1,$Q1474-1,0))</f>
        <v/>
      </c>
      <c r="F1474" s="213" t="str">
        <f t="shared" ca="1" si="22"/>
        <v/>
      </c>
      <c r="G1474" s="198"/>
      <c r="H1474" s="207"/>
      <c r="I1474" s="207"/>
      <c r="J1474" s="207"/>
      <c r="K1474" s="207"/>
      <c r="L1474" s="207"/>
      <c r="M1474" s="207"/>
      <c r="N1474" s="207"/>
      <c r="O1474" s="199"/>
      <c r="P1474" s="208"/>
      <c r="Q1474" s="209" t="e">
        <f>IF(OR(C1474="",C1474=R$4,C1474=S$4),NA(),MATCH($B1474&amp;$C1474,K!$E:$E,0))</f>
        <v>#N/A</v>
      </c>
    </row>
    <row r="1475" spans="1:17" ht="20.25">
      <c r="A1475" s="193"/>
      <c r="B1475" s="213"/>
      <c r="C1475" s="213"/>
      <c r="D1475" s="213" t="str">
        <f ca="1">IF(ISERROR($Q1475),"",OFFSET(K!$D$1,$Q1475-1,0))</f>
        <v/>
      </c>
      <c r="E1475" s="213" t="str">
        <f ca="1">IF(ISERROR($Q1475),"",OFFSET(K!$C$1,$Q1475-1,0))</f>
        <v/>
      </c>
      <c r="F1475" s="213" t="str">
        <f t="shared" ca="1" si="22"/>
        <v/>
      </c>
      <c r="G1475" s="198"/>
      <c r="H1475" s="207"/>
      <c r="I1475" s="207"/>
      <c r="J1475" s="207"/>
      <c r="K1475" s="207"/>
      <c r="L1475" s="207"/>
      <c r="M1475" s="207"/>
      <c r="N1475" s="207"/>
      <c r="O1475" s="199"/>
      <c r="P1475" s="208"/>
      <c r="Q1475" s="209" t="e">
        <f>IF(OR(C1475="",C1475=R$4,C1475=S$4),NA(),MATCH($B1475&amp;$C1475,K!$E:$E,0))</f>
        <v>#N/A</v>
      </c>
    </row>
    <row r="1476" spans="1:17" ht="20.25">
      <c r="A1476" s="193"/>
      <c r="B1476" s="213"/>
      <c r="C1476" s="213"/>
      <c r="D1476" s="213" t="str">
        <f ca="1">IF(ISERROR($Q1476),"",OFFSET(K!$D$1,$Q1476-1,0))</f>
        <v/>
      </c>
      <c r="E1476" s="213" t="str">
        <f ca="1">IF(ISERROR($Q1476),"",OFFSET(K!$C$1,$Q1476-1,0))</f>
        <v/>
      </c>
      <c r="F1476" s="213" t="str">
        <f t="shared" ca="1" si="22"/>
        <v/>
      </c>
      <c r="G1476" s="198"/>
      <c r="H1476" s="207"/>
      <c r="I1476" s="207"/>
      <c r="J1476" s="207"/>
      <c r="K1476" s="207"/>
      <c r="L1476" s="207"/>
      <c r="M1476" s="207"/>
      <c r="N1476" s="207"/>
      <c r="O1476" s="199"/>
      <c r="P1476" s="208"/>
      <c r="Q1476" s="209" t="e">
        <f>IF(OR(C1476="",C1476=R$4,C1476=S$4),NA(),MATCH($B1476&amp;$C1476,K!$E:$E,0))</f>
        <v>#N/A</v>
      </c>
    </row>
    <row r="1477" spans="1:17" ht="20.25">
      <c r="A1477" s="193"/>
      <c r="B1477" s="213"/>
      <c r="C1477" s="213"/>
      <c r="D1477" s="213" t="str">
        <f ca="1">IF(ISERROR($Q1477),"",OFFSET(K!$D$1,$Q1477-1,0))</f>
        <v/>
      </c>
      <c r="E1477" s="213" t="str">
        <f ca="1">IF(ISERROR($Q1477),"",OFFSET(K!$C$1,$Q1477-1,0))</f>
        <v/>
      </c>
      <c r="F1477" s="213" t="str">
        <f t="shared" ref="F1477:F1540" ca="1" si="23">IF(ISERROR($Q1477),"",OFFSET(S_E1,MATCH(B1477&amp;D1477,S_M,0)-1,0))</f>
        <v/>
      </c>
      <c r="G1477" s="198"/>
      <c r="H1477" s="207"/>
      <c r="I1477" s="207"/>
      <c r="J1477" s="207"/>
      <c r="K1477" s="207"/>
      <c r="L1477" s="207"/>
      <c r="M1477" s="207"/>
      <c r="N1477" s="207"/>
      <c r="O1477" s="199"/>
      <c r="P1477" s="208"/>
      <c r="Q1477" s="209" t="e">
        <f>IF(OR(C1477="",C1477=R$4,C1477=S$4),NA(),MATCH($B1477&amp;$C1477,K!$E:$E,0))</f>
        <v>#N/A</v>
      </c>
    </row>
    <row r="1478" spans="1:17" ht="20.25">
      <c r="A1478" s="193"/>
      <c r="B1478" s="213"/>
      <c r="C1478" s="213"/>
      <c r="D1478" s="213" t="str">
        <f ca="1">IF(ISERROR($Q1478),"",OFFSET(K!$D$1,$Q1478-1,0))</f>
        <v/>
      </c>
      <c r="E1478" s="213" t="str">
        <f ca="1">IF(ISERROR($Q1478),"",OFFSET(K!$C$1,$Q1478-1,0))</f>
        <v/>
      </c>
      <c r="F1478" s="213" t="str">
        <f t="shared" ca="1" si="23"/>
        <v/>
      </c>
      <c r="G1478" s="198"/>
      <c r="H1478" s="207"/>
      <c r="I1478" s="207"/>
      <c r="J1478" s="207"/>
      <c r="K1478" s="207"/>
      <c r="L1478" s="207"/>
      <c r="M1478" s="207"/>
      <c r="N1478" s="207"/>
      <c r="O1478" s="199"/>
      <c r="P1478" s="208"/>
      <c r="Q1478" s="209" t="e">
        <f>IF(OR(C1478="",C1478=R$4,C1478=S$4),NA(),MATCH($B1478&amp;$C1478,K!$E:$E,0))</f>
        <v>#N/A</v>
      </c>
    </row>
    <row r="1479" spans="1:17" ht="20.25">
      <c r="A1479" s="193"/>
      <c r="B1479" s="213"/>
      <c r="C1479" s="213"/>
      <c r="D1479" s="213" t="str">
        <f ca="1">IF(ISERROR($Q1479),"",OFFSET(K!$D$1,$Q1479-1,0))</f>
        <v/>
      </c>
      <c r="E1479" s="213" t="str">
        <f ca="1">IF(ISERROR($Q1479),"",OFFSET(K!$C$1,$Q1479-1,0))</f>
        <v/>
      </c>
      <c r="F1479" s="213" t="str">
        <f t="shared" ca="1" si="23"/>
        <v/>
      </c>
      <c r="G1479" s="198"/>
      <c r="H1479" s="207"/>
      <c r="I1479" s="207"/>
      <c r="J1479" s="207"/>
      <c r="K1479" s="207"/>
      <c r="L1479" s="207"/>
      <c r="M1479" s="207"/>
      <c r="N1479" s="207"/>
      <c r="O1479" s="199"/>
      <c r="P1479" s="208"/>
      <c r="Q1479" s="209" t="e">
        <f>IF(OR(C1479="",C1479=R$4,C1479=S$4),NA(),MATCH($B1479&amp;$C1479,K!$E:$E,0))</f>
        <v>#N/A</v>
      </c>
    </row>
    <row r="1480" spans="1:17" ht="20.25">
      <c r="A1480" s="193"/>
      <c r="B1480" s="213"/>
      <c r="C1480" s="213"/>
      <c r="D1480" s="213" t="str">
        <f ca="1">IF(ISERROR($Q1480),"",OFFSET(K!$D$1,$Q1480-1,0))</f>
        <v/>
      </c>
      <c r="E1480" s="213" t="str">
        <f ca="1">IF(ISERROR($Q1480),"",OFFSET(K!$C$1,$Q1480-1,0))</f>
        <v/>
      </c>
      <c r="F1480" s="213" t="str">
        <f t="shared" ca="1" si="23"/>
        <v/>
      </c>
      <c r="G1480" s="198"/>
      <c r="H1480" s="207"/>
      <c r="I1480" s="207"/>
      <c r="J1480" s="207"/>
      <c r="K1480" s="207"/>
      <c r="L1480" s="207"/>
      <c r="M1480" s="207"/>
      <c r="N1480" s="207"/>
      <c r="O1480" s="199"/>
      <c r="P1480" s="208"/>
      <c r="Q1480" s="209" t="e">
        <f>IF(OR(C1480="",C1480=R$4,C1480=S$4),NA(),MATCH($B1480&amp;$C1480,K!$E:$E,0))</f>
        <v>#N/A</v>
      </c>
    </row>
    <row r="1481" spans="1:17" ht="20.25">
      <c r="A1481" s="193"/>
      <c r="B1481" s="213"/>
      <c r="C1481" s="213"/>
      <c r="D1481" s="213" t="str">
        <f ca="1">IF(ISERROR($Q1481),"",OFFSET(K!$D$1,$Q1481-1,0))</f>
        <v/>
      </c>
      <c r="E1481" s="213" t="str">
        <f ca="1">IF(ISERROR($Q1481),"",OFFSET(K!$C$1,$Q1481-1,0))</f>
        <v/>
      </c>
      <c r="F1481" s="213" t="str">
        <f t="shared" ca="1" si="23"/>
        <v/>
      </c>
      <c r="G1481" s="198"/>
      <c r="H1481" s="207"/>
      <c r="I1481" s="207"/>
      <c r="J1481" s="207"/>
      <c r="K1481" s="207"/>
      <c r="L1481" s="207"/>
      <c r="M1481" s="207"/>
      <c r="N1481" s="207"/>
      <c r="O1481" s="199"/>
      <c r="P1481" s="208"/>
      <c r="Q1481" s="209" t="e">
        <f>IF(OR(C1481="",C1481=R$4,C1481=S$4),NA(),MATCH($B1481&amp;$C1481,K!$E:$E,0))</f>
        <v>#N/A</v>
      </c>
    </row>
    <row r="1482" spans="1:17" ht="20.25">
      <c r="A1482" s="193"/>
      <c r="B1482" s="213"/>
      <c r="C1482" s="213"/>
      <c r="D1482" s="213" t="str">
        <f ca="1">IF(ISERROR($Q1482),"",OFFSET(K!$D$1,$Q1482-1,0))</f>
        <v/>
      </c>
      <c r="E1482" s="213" t="str">
        <f ca="1">IF(ISERROR($Q1482),"",OFFSET(K!$C$1,$Q1482-1,0))</f>
        <v/>
      </c>
      <c r="F1482" s="213" t="str">
        <f t="shared" ca="1" si="23"/>
        <v/>
      </c>
      <c r="G1482" s="198"/>
      <c r="H1482" s="207"/>
      <c r="I1482" s="207"/>
      <c r="J1482" s="207"/>
      <c r="K1482" s="207"/>
      <c r="L1482" s="207"/>
      <c r="M1482" s="207"/>
      <c r="N1482" s="207"/>
      <c r="O1482" s="199"/>
      <c r="P1482" s="208"/>
      <c r="Q1482" s="209" t="e">
        <f>IF(OR(C1482="",C1482=R$4,C1482=S$4),NA(),MATCH($B1482&amp;$C1482,K!$E:$E,0))</f>
        <v>#N/A</v>
      </c>
    </row>
    <row r="1483" spans="1:17" ht="20.25">
      <c r="A1483" s="193"/>
      <c r="B1483" s="213"/>
      <c r="C1483" s="213"/>
      <c r="D1483" s="213" t="str">
        <f ca="1">IF(ISERROR($Q1483),"",OFFSET(K!$D$1,$Q1483-1,0))</f>
        <v/>
      </c>
      <c r="E1483" s="213" t="str">
        <f ca="1">IF(ISERROR($Q1483),"",OFFSET(K!$C$1,$Q1483-1,0))</f>
        <v/>
      </c>
      <c r="F1483" s="213" t="str">
        <f t="shared" ca="1" si="23"/>
        <v/>
      </c>
      <c r="G1483" s="198"/>
      <c r="H1483" s="207"/>
      <c r="I1483" s="207"/>
      <c r="J1483" s="207"/>
      <c r="K1483" s="207"/>
      <c r="L1483" s="207"/>
      <c r="M1483" s="207"/>
      <c r="N1483" s="207"/>
      <c r="O1483" s="199"/>
      <c r="P1483" s="208"/>
      <c r="Q1483" s="209" t="e">
        <f>IF(OR(C1483="",C1483=R$4,C1483=S$4),NA(),MATCH($B1483&amp;$C1483,K!$E:$E,0))</f>
        <v>#N/A</v>
      </c>
    </row>
    <row r="1484" spans="1:17" ht="20.25">
      <c r="A1484" s="193"/>
      <c r="B1484" s="213"/>
      <c r="C1484" s="213"/>
      <c r="D1484" s="213" t="str">
        <f ca="1">IF(ISERROR($Q1484),"",OFFSET(K!$D$1,$Q1484-1,0))</f>
        <v/>
      </c>
      <c r="E1484" s="213" t="str">
        <f ca="1">IF(ISERROR($Q1484),"",OFFSET(K!$C$1,$Q1484-1,0))</f>
        <v/>
      </c>
      <c r="F1484" s="213" t="str">
        <f t="shared" ca="1" si="23"/>
        <v/>
      </c>
      <c r="G1484" s="198"/>
      <c r="H1484" s="207"/>
      <c r="I1484" s="207"/>
      <c r="J1484" s="207"/>
      <c r="K1484" s="207"/>
      <c r="L1484" s="207"/>
      <c r="M1484" s="207"/>
      <c r="N1484" s="207"/>
      <c r="O1484" s="199"/>
      <c r="P1484" s="208"/>
      <c r="Q1484" s="209" t="e">
        <f>IF(OR(C1484="",C1484=R$4,C1484=S$4),NA(),MATCH($B1484&amp;$C1484,K!$E:$E,0))</f>
        <v>#N/A</v>
      </c>
    </row>
    <row r="1485" spans="1:17" ht="20.25">
      <c r="A1485" s="193"/>
      <c r="B1485" s="213"/>
      <c r="C1485" s="213"/>
      <c r="D1485" s="213" t="str">
        <f ca="1">IF(ISERROR($Q1485),"",OFFSET(K!$D$1,$Q1485-1,0))</f>
        <v/>
      </c>
      <c r="E1485" s="213" t="str">
        <f ca="1">IF(ISERROR($Q1485),"",OFFSET(K!$C$1,$Q1485-1,0))</f>
        <v/>
      </c>
      <c r="F1485" s="213" t="str">
        <f t="shared" ca="1" si="23"/>
        <v/>
      </c>
      <c r="G1485" s="198"/>
      <c r="H1485" s="207"/>
      <c r="I1485" s="207"/>
      <c r="J1485" s="207"/>
      <c r="K1485" s="207"/>
      <c r="L1485" s="207"/>
      <c r="M1485" s="207"/>
      <c r="N1485" s="207"/>
      <c r="O1485" s="199"/>
      <c r="P1485" s="208"/>
      <c r="Q1485" s="209" t="e">
        <f>IF(OR(C1485="",C1485=R$4,C1485=S$4),NA(),MATCH($B1485&amp;$C1485,K!$E:$E,0))</f>
        <v>#N/A</v>
      </c>
    </row>
    <row r="1486" spans="1:17" ht="20.25">
      <c r="A1486" s="193"/>
      <c r="B1486" s="213"/>
      <c r="C1486" s="213"/>
      <c r="D1486" s="213" t="str">
        <f ca="1">IF(ISERROR($Q1486),"",OFFSET(K!$D$1,$Q1486-1,0))</f>
        <v/>
      </c>
      <c r="E1486" s="213" t="str">
        <f ca="1">IF(ISERROR($Q1486),"",OFFSET(K!$C$1,$Q1486-1,0))</f>
        <v/>
      </c>
      <c r="F1486" s="213" t="str">
        <f t="shared" ca="1" si="23"/>
        <v/>
      </c>
      <c r="G1486" s="198"/>
      <c r="H1486" s="207"/>
      <c r="I1486" s="207"/>
      <c r="J1486" s="207"/>
      <c r="K1486" s="207"/>
      <c r="L1486" s="207"/>
      <c r="M1486" s="207"/>
      <c r="N1486" s="207"/>
      <c r="O1486" s="199"/>
      <c r="P1486" s="208"/>
      <c r="Q1486" s="209" t="e">
        <f>IF(OR(C1486="",C1486=R$4,C1486=S$4),NA(),MATCH($B1486&amp;$C1486,K!$E:$E,0))</f>
        <v>#N/A</v>
      </c>
    </row>
    <row r="1487" spans="1:17" ht="20.25">
      <c r="A1487" s="193"/>
      <c r="B1487" s="213"/>
      <c r="C1487" s="213"/>
      <c r="D1487" s="213" t="str">
        <f ca="1">IF(ISERROR($Q1487),"",OFFSET(K!$D$1,$Q1487-1,0))</f>
        <v/>
      </c>
      <c r="E1487" s="213" t="str">
        <f ca="1">IF(ISERROR($Q1487),"",OFFSET(K!$C$1,$Q1487-1,0))</f>
        <v/>
      </c>
      <c r="F1487" s="213" t="str">
        <f t="shared" ca="1" si="23"/>
        <v/>
      </c>
      <c r="G1487" s="198"/>
      <c r="H1487" s="207"/>
      <c r="I1487" s="207"/>
      <c r="J1487" s="207"/>
      <c r="K1487" s="207"/>
      <c r="L1487" s="207"/>
      <c r="M1487" s="207"/>
      <c r="N1487" s="207"/>
      <c r="O1487" s="199"/>
      <c r="P1487" s="208"/>
      <c r="Q1487" s="209" t="e">
        <f>IF(OR(C1487="",C1487=R$4,C1487=S$4),NA(),MATCH($B1487&amp;$C1487,K!$E:$E,0))</f>
        <v>#N/A</v>
      </c>
    </row>
    <row r="1488" spans="1:17" ht="20.25">
      <c r="A1488" s="193"/>
      <c r="B1488" s="213"/>
      <c r="C1488" s="213"/>
      <c r="D1488" s="213" t="str">
        <f ca="1">IF(ISERROR($Q1488),"",OFFSET(K!$D$1,$Q1488-1,0))</f>
        <v/>
      </c>
      <c r="E1488" s="213" t="str">
        <f ca="1">IF(ISERROR($Q1488),"",OFFSET(K!$C$1,$Q1488-1,0))</f>
        <v/>
      </c>
      <c r="F1488" s="213" t="str">
        <f t="shared" ca="1" si="23"/>
        <v/>
      </c>
      <c r="G1488" s="198"/>
      <c r="H1488" s="207"/>
      <c r="I1488" s="207"/>
      <c r="J1488" s="207"/>
      <c r="K1488" s="207"/>
      <c r="L1488" s="207"/>
      <c r="M1488" s="207"/>
      <c r="N1488" s="207"/>
      <c r="O1488" s="199"/>
      <c r="P1488" s="208"/>
      <c r="Q1488" s="209" t="e">
        <f>IF(OR(C1488="",C1488=R$4,C1488=S$4),NA(),MATCH($B1488&amp;$C1488,K!$E:$E,0))</f>
        <v>#N/A</v>
      </c>
    </row>
    <row r="1489" spans="1:17" ht="20.25">
      <c r="A1489" s="193"/>
      <c r="B1489" s="213"/>
      <c r="C1489" s="213"/>
      <c r="D1489" s="213" t="str">
        <f ca="1">IF(ISERROR($Q1489),"",OFFSET(K!$D$1,$Q1489-1,0))</f>
        <v/>
      </c>
      <c r="E1489" s="213" t="str">
        <f ca="1">IF(ISERROR($Q1489),"",OFFSET(K!$C$1,$Q1489-1,0))</f>
        <v/>
      </c>
      <c r="F1489" s="213" t="str">
        <f t="shared" ca="1" si="23"/>
        <v/>
      </c>
      <c r="G1489" s="198"/>
      <c r="H1489" s="207"/>
      <c r="I1489" s="207"/>
      <c r="J1489" s="207"/>
      <c r="K1489" s="207"/>
      <c r="L1489" s="207"/>
      <c r="M1489" s="207"/>
      <c r="N1489" s="207"/>
      <c r="O1489" s="199"/>
      <c r="P1489" s="208"/>
      <c r="Q1489" s="209" t="e">
        <f>IF(OR(C1489="",C1489=R$4,C1489=S$4),NA(),MATCH($B1489&amp;$C1489,K!$E:$E,0))</f>
        <v>#N/A</v>
      </c>
    </row>
    <row r="1490" spans="1:17" ht="20.25">
      <c r="A1490" s="193"/>
      <c r="B1490" s="213"/>
      <c r="C1490" s="213"/>
      <c r="D1490" s="213" t="str">
        <f ca="1">IF(ISERROR($Q1490),"",OFFSET(K!$D$1,$Q1490-1,0))</f>
        <v/>
      </c>
      <c r="E1490" s="213" t="str">
        <f ca="1">IF(ISERROR($Q1490),"",OFFSET(K!$C$1,$Q1490-1,0))</f>
        <v/>
      </c>
      <c r="F1490" s="213" t="str">
        <f t="shared" ca="1" si="23"/>
        <v/>
      </c>
      <c r="G1490" s="198"/>
      <c r="H1490" s="207"/>
      <c r="I1490" s="207"/>
      <c r="J1490" s="207"/>
      <c r="K1490" s="207"/>
      <c r="L1490" s="207"/>
      <c r="M1490" s="207"/>
      <c r="N1490" s="207"/>
      <c r="O1490" s="199"/>
      <c r="P1490" s="208"/>
      <c r="Q1490" s="209" t="e">
        <f>IF(OR(C1490="",C1490=R$4,C1490=S$4),NA(),MATCH($B1490&amp;$C1490,K!$E:$E,0))</f>
        <v>#N/A</v>
      </c>
    </row>
    <row r="1491" spans="1:17" ht="20.25">
      <c r="A1491" s="193"/>
      <c r="B1491" s="213"/>
      <c r="C1491" s="213"/>
      <c r="D1491" s="213" t="str">
        <f ca="1">IF(ISERROR($Q1491),"",OFFSET(K!$D$1,$Q1491-1,0))</f>
        <v/>
      </c>
      <c r="E1491" s="213" t="str">
        <f ca="1">IF(ISERROR($Q1491),"",OFFSET(K!$C$1,$Q1491-1,0))</f>
        <v/>
      </c>
      <c r="F1491" s="213" t="str">
        <f t="shared" ca="1" si="23"/>
        <v/>
      </c>
      <c r="G1491" s="198"/>
      <c r="H1491" s="207"/>
      <c r="I1491" s="207"/>
      <c r="J1491" s="207"/>
      <c r="K1491" s="207"/>
      <c r="L1491" s="207"/>
      <c r="M1491" s="207"/>
      <c r="N1491" s="207"/>
      <c r="O1491" s="199"/>
      <c r="P1491" s="208"/>
      <c r="Q1491" s="209" t="e">
        <f>IF(OR(C1491="",C1491=R$4,C1491=S$4),NA(),MATCH($B1491&amp;$C1491,K!$E:$E,0))</f>
        <v>#N/A</v>
      </c>
    </row>
    <row r="1492" spans="1:17" ht="20.25">
      <c r="A1492" s="193"/>
      <c r="B1492" s="213"/>
      <c r="C1492" s="213"/>
      <c r="D1492" s="213" t="str">
        <f ca="1">IF(ISERROR($Q1492),"",OFFSET(K!$D$1,$Q1492-1,0))</f>
        <v/>
      </c>
      <c r="E1492" s="213" t="str">
        <f ca="1">IF(ISERROR($Q1492),"",OFFSET(K!$C$1,$Q1492-1,0))</f>
        <v/>
      </c>
      <c r="F1492" s="213" t="str">
        <f t="shared" ca="1" si="23"/>
        <v/>
      </c>
      <c r="G1492" s="198"/>
      <c r="H1492" s="207"/>
      <c r="I1492" s="207"/>
      <c r="J1492" s="207"/>
      <c r="K1492" s="207"/>
      <c r="L1492" s="207"/>
      <c r="M1492" s="207"/>
      <c r="N1492" s="207"/>
      <c r="O1492" s="199"/>
      <c r="P1492" s="208"/>
      <c r="Q1492" s="209" t="e">
        <f>IF(OR(C1492="",C1492=R$4,C1492=S$4),NA(),MATCH($B1492&amp;$C1492,K!$E:$E,0))</f>
        <v>#N/A</v>
      </c>
    </row>
    <row r="1493" spans="1:17" ht="20.25">
      <c r="A1493" s="193"/>
      <c r="B1493" s="213"/>
      <c r="C1493" s="213"/>
      <c r="D1493" s="213" t="str">
        <f ca="1">IF(ISERROR($Q1493),"",OFFSET(K!$D$1,$Q1493-1,0))</f>
        <v/>
      </c>
      <c r="E1493" s="213" t="str">
        <f ca="1">IF(ISERROR($Q1493),"",OFFSET(K!$C$1,$Q1493-1,0))</f>
        <v/>
      </c>
      <c r="F1493" s="213" t="str">
        <f t="shared" ca="1" si="23"/>
        <v/>
      </c>
      <c r="G1493" s="198"/>
      <c r="H1493" s="207"/>
      <c r="I1493" s="207"/>
      <c r="J1493" s="207"/>
      <c r="K1493" s="207"/>
      <c r="L1493" s="207"/>
      <c r="M1493" s="207"/>
      <c r="N1493" s="207"/>
      <c r="O1493" s="199"/>
      <c r="P1493" s="208"/>
      <c r="Q1493" s="209" t="e">
        <f>IF(OR(C1493="",C1493=R$4,C1493=S$4),NA(),MATCH($B1493&amp;$C1493,K!$E:$E,0))</f>
        <v>#N/A</v>
      </c>
    </row>
    <row r="1494" spans="1:17" ht="20.25">
      <c r="A1494" s="193"/>
      <c r="B1494" s="213"/>
      <c r="C1494" s="213"/>
      <c r="D1494" s="213" t="str">
        <f ca="1">IF(ISERROR($Q1494),"",OFFSET(K!$D$1,$Q1494-1,0))</f>
        <v/>
      </c>
      <c r="E1494" s="213" t="str">
        <f ca="1">IF(ISERROR($Q1494),"",OFFSET(K!$C$1,$Q1494-1,0))</f>
        <v/>
      </c>
      <c r="F1494" s="213" t="str">
        <f t="shared" ca="1" si="23"/>
        <v/>
      </c>
      <c r="G1494" s="198"/>
      <c r="H1494" s="207"/>
      <c r="I1494" s="207"/>
      <c r="J1494" s="207"/>
      <c r="K1494" s="207"/>
      <c r="L1494" s="207"/>
      <c r="M1494" s="207"/>
      <c r="N1494" s="207"/>
      <c r="O1494" s="199"/>
      <c r="P1494" s="208"/>
      <c r="Q1494" s="209" t="e">
        <f>IF(OR(C1494="",C1494=R$4,C1494=S$4),NA(),MATCH($B1494&amp;$C1494,K!$E:$E,0))</f>
        <v>#N/A</v>
      </c>
    </row>
    <row r="1495" spans="1:17" ht="20.25">
      <c r="A1495" s="193"/>
      <c r="B1495" s="213"/>
      <c r="C1495" s="213"/>
      <c r="D1495" s="213" t="str">
        <f ca="1">IF(ISERROR($Q1495),"",OFFSET(K!$D$1,$Q1495-1,0))</f>
        <v/>
      </c>
      <c r="E1495" s="213" t="str">
        <f ca="1">IF(ISERROR($Q1495),"",OFFSET(K!$C$1,$Q1495-1,0))</f>
        <v/>
      </c>
      <c r="F1495" s="213" t="str">
        <f t="shared" ca="1" si="23"/>
        <v/>
      </c>
      <c r="G1495" s="198"/>
      <c r="H1495" s="207"/>
      <c r="I1495" s="207"/>
      <c r="J1495" s="207"/>
      <c r="K1495" s="207"/>
      <c r="L1495" s="207"/>
      <c r="M1495" s="207"/>
      <c r="N1495" s="207"/>
      <c r="O1495" s="199"/>
      <c r="P1495" s="208"/>
      <c r="Q1495" s="209" t="e">
        <f>IF(OR(C1495="",C1495=R$4,C1495=S$4),NA(),MATCH($B1495&amp;$C1495,K!$E:$E,0))</f>
        <v>#N/A</v>
      </c>
    </row>
    <row r="1496" spans="1:17" ht="20.25">
      <c r="A1496" s="193"/>
      <c r="B1496" s="213"/>
      <c r="C1496" s="213"/>
      <c r="D1496" s="213" t="str">
        <f ca="1">IF(ISERROR($Q1496),"",OFFSET(K!$D$1,$Q1496-1,0))</f>
        <v/>
      </c>
      <c r="E1496" s="213" t="str">
        <f ca="1">IF(ISERROR($Q1496),"",OFFSET(K!$C$1,$Q1496-1,0))</f>
        <v/>
      </c>
      <c r="F1496" s="213" t="str">
        <f t="shared" ca="1" si="23"/>
        <v/>
      </c>
      <c r="G1496" s="198"/>
      <c r="H1496" s="207"/>
      <c r="I1496" s="207"/>
      <c r="J1496" s="207"/>
      <c r="K1496" s="207"/>
      <c r="L1496" s="207"/>
      <c r="M1496" s="207"/>
      <c r="N1496" s="207"/>
      <c r="O1496" s="199"/>
      <c r="P1496" s="208"/>
      <c r="Q1496" s="209" t="e">
        <f>IF(OR(C1496="",C1496=R$4,C1496=S$4),NA(),MATCH($B1496&amp;$C1496,K!$E:$E,0))</f>
        <v>#N/A</v>
      </c>
    </row>
    <row r="1497" spans="1:17" ht="20.25">
      <c r="A1497" s="193"/>
      <c r="B1497" s="213"/>
      <c r="C1497" s="213"/>
      <c r="D1497" s="213" t="str">
        <f ca="1">IF(ISERROR($Q1497),"",OFFSET(K!$D$1,$Q1497-1,0))</f>
        <v/>
      </c>
      <c r="E1497" s="213" t="str">
        <f ca="1">IF(ISERROR($Q1497),"",OFFSET(K!$C$1,$Q1497-1,0))</f>
        <v/>
      </c>
      <c r="F1497" s="213" t="str">
        <f t="shared" ca="1" si="23"/>
        <v/>
      </c>
      <c r="G1497" s="198"/>
      <c r="H1497" s="207"/>
      <c r="I1497" s="207"/>
      <c r="J1497" s="207"/>
      <c r="K1497" s="207"/>
      <c r="L1497" s="207"/>
      <c r="M1497" s="207"/>
      <c r="N1497" s="207"/>
      <c r="O1497" s="199"/>
      <c r="P1497" s="208"/>
      <c r="Q1497" s="209" t="e">
        <f>IF(OR(C1497="",C1497=R$4,C1497=S$4),NA(),MATCH($B1497&amp;$C1497,K!$E:$E,0))</f>
        <v>#N/A</v>
      </c>
    </row>
    <row r="1498" spans="1:17" ht="20.25">
      <c r="A1498" s="193"/>
      <c r="B1498" s="213"/>
      <c r="C1498" s="213"/>
      <c r="D1498" s="213" t="str">
        <f ca="1">IF(ISERROR($Q1498),"",OFFSET(K!$D$1,$Q1498-1,0))</f>
        <v/>
      </c>
      <c r="E1498" s="213" t="str">
        <f ca="1">IF(ISERROR($Q1498),"",OFFSET(K!$C$1,$Q1498-1,0))</f>
        <v/>
      </c>
      <c r="F1498" s="213" t="str">
        <f t="shared" ca="1" si="23"/>
        <v/>
      </c>
      <c r="G1498" s="198"/>
      <c r="H1498" s="207"/>
      <c r="I1498" s="207"/>
      <c r="J1498" s="207"/>
      <c r="K1498" s="207"/>
      <c r="L1498" s="207"/>
      <c r="M1498" s="207"/>
      <c r="N1498" s="207"/>
      <c r="O1498" s="199"/>
      <c r="P1498" s="208"/>
      <c r="Q1498" s="209" t="e">
        <f>IF(OR(C1498="",C1498=R$4,C1498=S$4),NA(),MATCH($B1498&amp;$C1498,K!$E:$E,0))</f>
        <v>#N/A</v>
      </c>
    </row>
    <row r="1499" spans="1:17" ht="20.25">
      <c r="A1499" s="193"/>
      <c r="B1499" s="213"/>
      <c r="C1499" s="213"/>
      <c r="D1499" s="213" t="str">
        <f ca="1">IF(ISERROR($Q1499),"",OFFSET(K!$D$1,$Q1499-1,0))</f>
        <v/>
      </c>
      <c r="E1499" s="213" t="str">
        <f ca="1">IF(ISERROR($Q1499),"",OFFSET(K!$C$1,$Q1499-1,0))</f>
        <v/>
      </c>
      <c r="F1499" s="213" t="str">
        <f t="shared" ca="1" si="23"/>
        <v/>
      </c>
      <c r="G1499" s="198"/>
      <c r="H1499" s="207"/>
      <c r="I1499" s="207"/>
      <c r="J1499" s="207"/>
      <c r="K1499" s="207"/>
      <c r="L1499" s="207"/>
      <c r="M1499" s="207"/>
      <c r="N1499" s="207"/>
      <c r="O1499" s="199"/>
      <c r="P1499" s="208"/>
      <c r="Q1499" s="209" t="e">
        <f>IF(OR(C1499="",C1499=R$4,C1499=S$4),NA(),MATCH($B1499&amp;$C1499,K!$E:$E,0))</f>
        <v>#N/A</v>
      </c>
    </row>
    <row r="1500" spans="1:17" ht="20.25">
      <c r="A1500" s="193"/>
      <c r="B1500" s="213"/>
      <c r="C1500" s="213"/>
      <c r="D1500" s="213" t="str">
        <f ca="1">IF(ISERROR($Q1500),"",OFFSET(K!$D$1,$Q1500-1,0))</f>
        <v/>
      </c>
      <c r="E1500" s="213" t="str">
        <f ca="1">IF(ISERROR($Q1500),"",OFFSET(K!$C$1,$Q1500-1,0))</f>
        <v/>
      </c>
      <c r="F1500" s="213" t="str">
        <f t="shared" ca="1" si="23"/>
        <v/>
      </c>
      <c r="G1500" s="198"/>
      <c r="H1500" s="207"/>
      <c r="I1500" s="207"/>
      <c r="J1500" s="207"/>
      <c r="K1500" s="207"/>
      <c r="L1500" s="207"/>
      <c r="M1500" s="207"/>
      <c r="N1500" s="207"/>
      <c r="O1500" s="199"/>
      <c r="P1500" s="208"/>
      <c r="Q1500" s="209" t="e">
        <f>IF(OR(C1500="",C1500=R$4,C1500=S$4),NA(),MATCH($B1500&amp;$C1500,K!$E:$E,0))</f>
        <v>#N/A</v>
      </c>
    </row>
    <row r="1501" spans="1:17" ht="20.25">
      <c r="A1501" s="193"/>
      <c r="B1501" s="213"/>
      <c r="C1501" s="213"/>
      <c r="D1501" s="213" t="str">
        <f ca="1">IF(ISERROR($Q1501),"",OFFSET(K!$D$1,$Q1501-1,0))</f>
        <v/>
      </c>
      <c r="E1501" s="213" t="str">
        <f ca="1">IF(ISERROR($Q1501),"",OFFSET(K!$C$1,$Q1501-1,0))</f>
        <v/>
      </c>
      <c r="F1501" s="213" t="str">
        <f t="shared" ca="1" si="23"/>
        <v/>
      </c>
      <c r="G1501" s="198"/>
      <c r="H1501" s="207"/>
      <c r="I1501" s="207"/>
      <c r="J1501" s="207"/>
      <c r="K1501" s="207"/>
      <c r="L1501" s="207"/>
      <c r="M1501" s="207"/>
      <c r="N1501" s="207"/>
      <c r="O1501" s="199"/>
      <c r="P1501" s="208"/>
      <c r="Q1501" s="209" t="e">
        <f>IF(OR(C1501="",C1501=R$4,C1501=S$4),NA(),MATCH($B1501&amp;$C1501,K!$E:$E,0))</f>
        <v>#N/A</v>
      </c>
    </row>
    <row r="1502" spans="1:17" ht="20.25">
      <c r="A1502" s="193"/>
      <c r="B1502" s="213"/>
      <c r="C1502" s="213"/>
      <c r="D1502" s="213" t="str">
        <f ca="1">IF(ISERROR($Q1502),"",OFFSET(K!$D$1,$Q1502-1,0))</f>
        <v/>
      </c>
      <c r="E1502" s="213" t="str">
        <f ca="1">IF(ISERROR($Q1502),"",OFFSET(K!$C$1,$Q1502-1,0))</f>
        <v/>
      </c>
      <c r="F1502" s="213" t="str">
        <f t="shared" ca="1" si="23"/>
        <v/>
      </c>
      <c r="G1502" s="198"/>
      <c r="H1502" s="207"/>
      <c r="I1502" s="207"/>
      <c r="J1502" s="207"/>
      <c r="K1502" s="207"/>
      <c r="L1502" s="207"/>
      <c r="M1502" s="207"/>
      <c r="N1502" s="207"/>
      <c r="O1502" s="199"/>
      <c r="P1502" s="208"/>
      <c r="Q1502" s="209" t="e">
        <f>IF(OR(C1502="",C1502=R$4,C1502=S$4),NA(),MATCH($B1502&amp;$C1502,K!$E:$E,0))</f>
        <v>#N/A</v>
      </c>
    </row>
    <row r="1503" spans="1:17" ht="20.25">
      <c r="A1503" s="193"/>
      <c r="B1503" s="213"/>
      <c r="C1503" s="213"/>
      <c r="D1503" s="213" t="str">
        <f ca="1">IF(ISERROR($Q1503),"",OFFSET(K!$D$1,$Q1503-1,0))</f>
        <v/>
      </c>
      <c r="E1503" s="213" t="str">
        <f ca="1">IF(ISERROR($Q1503),"",OFFSET(K!$C$1,$Q1503-1,0))</f>
        <v/>
      </c>
      <c r="F1503" s="213" t="str">
        <f t="shared" ca="1" si="23"/>
        <v/>
      </c>
      <c r="G1503" s="198"/>
      <c r="H1503" s="207"/>
      <c r="I1503" s="207"/>
      <c r="J1503" s="207"/>
      <c r="K1503" s="207"/>
      <c r="L1503" s="207"/>
      <c r="M1503" s="207"/>
      <c r="N1503" s="207"/>
      <c r="O1503" s="199"/>
      <c r="P1503" s="208"/>
      <c r="Q1503" s="209" t="e">
        <f>IF(OR(C1503="",C1503=R$4,C1503=S$4),NA(),MATCH($B1503&amp;$C1503,K!$E:$E,0))</f>
        <v>#N/A</v>
      </c>
    </row>
    <row r="1504" spans="1:17" ht="20.25">
      <c r="A1504" s="193"/>
      <c r="B1504" s="213"/>
      <c r="C1504" s="213"/>
      <c r="D1504" s="213" t="str">
        <f ca="1">IF(ISERROR($Q1504),"",OFFSET(K!$D$1,$Q1504-1,0))</f>
        <v/>
      </c>
      <c r="E1504" s="213" t="str">
        <f ca="1">IF(ISERROR($Q1504),"",OFFSET(K!$C$1,$Q1504-1,0))</f>
        <v/>
      </c>
      <c r="F1504" s="213" t="str">
        <f t="shared" ca="1" si="23"/>
        <v/>
      </c>
      <c r="G1504" s="198"/>
      <c r="H1504" s="207"/>
      <c r="I1504" s="207"/>
      <c r="J1504" s="207"/>
      <c r="K1504" s="207"/>
      <c r="L1504" s="207"/>
      <c r="M1504" s="207"/>
      <c r="N1504" s="207"/>
      <c r="O1504" s="199"/>
      <c r="P1504" s="208"/>
      <c r="Q1504" s="209" t="e">
        <f>IF(OR(C1504="",C1504=R$4,C1504=S$4),NA(),MATCH($B1504&amp;$C1504,K!$E:$E,0))</f>
        <v>#N/A</v>
      </c>
    </row>
    <row r="1505" spans="1:17" ht="20.25">
      <c r="A1505" s="193"/>
      <c r="B1505" s="213"/>
      <c r="C1505" s="213"/>
      <c r="D1505" s="213" t="str">
        <f ca="1">IF(ISERROR($Q1505),"",OFFSET(K!$D$1,$Q1505-1,0))</f>
        <v/>
      </c>
      <c r="E1505" s="213" t="str">
        <f ca="1">IF(ISERROR($Q1505),"",OFFSET(K!$C$1,$Q1505-1,0))</f>
        <v/>
      </c>
      <c r="F1505" s="213" t="str">
        <f t="shared" ca="1" si="23"/>
        <v/>
      </c>
      <c r="G1505" s="198"/>
      <c r="H1505" s="207"/>
      <c r="I1505" s="207"/>
      <c r="J1505" s="207"/>
      <c r="K1505" s="207"/>
      <c r="L1505" s="207"/>
      <c r="M1505" s="207"/>
      <c r="N1505" s="207"/>
      <c r="O1505" s="199"/>
      <c r="P1505" s="208"/>
      <c r="Q1505" s="209" t="e">
        <f>IF(OR(C1505="",C1505=R$4,C1505=S$4),NA(),MATCH($B1505&amp;$C1505,K!$E:$E,0))</f>
        <v>#N/A</v>
      </c>
    </row>
    <row r="1506" spans="1:17" ht="20.25">
      <c r="A1506" s="193"/>
      <c r="B1506" s="213"/>
      <c r="C1506" s="213"/>
      <c r="D1506" s="213" t="str">
        <f ca="1">IF(ISERROR($Q1506),"",OFFSET(K!$D$1,$Q1506-1,0))</f>
        <v/>
      </c>
      <c r="E1506" s="213" t="str">
        <f ca="1">IF(ISERROR($Q1506),"",OFFSET(K!$C$1,$Q1506-1,0))</f>
        <v/>
      </c>
      <c r="F1506" s="213" t="str">
        <f t="shared" ca="1" si="23"/>
        <v/>
      </c>
      <c r="G1506" s="198"/>
      <c r="H1506" s="207"/>
      <c r="I1506" s="207"/>
      <c r="J1506" s="207"/>
      <c r="K1506" s="207"/>
      <c r="L1506" s="207"/>
      <c r="M1506" s="207"/>
      <c r="N1506" s="207"/>
      <c r="O1506" s="199"/>
      <c r="P1506" s="208"/>
      <c r="Q1506" s="209" t="e">
        <f>IF(OR(C1506="",C1506=R$4,C1506=S$4),NA(),MATCH($B1506&amp;$C1506,K!$E:$E,0))</f>
        <v>#N/A</v>
      </c>
    </row>
    <row r="1507" spans="1:17" ht="20.25">
      <c r="A1507" s="193"/>
      <c r="B1507" s="213"/>
      <c r="C1507" s="213"/>
      <c r="D1507" s="213" t="str">
        <f ca="1">IF(ISERROR($Q1507),"",OFFSET(K!$D$1,$Q1507-1,0))</f>
        <v/>
      </c>
      <c r="E1507" s="213" t="str">
        <f ca="1">IF(ISERROR($Q1507),"",OFFSET(K!$C$1,$Q1507-1,0))</f>
        <v/>
      </c>
      <c r="F1507" s="213" t="str">
        <f t="shared" ca="1" si="23"/>
        <v/>
      </c>
      <c r="G1507" s="198"/>
      <c r="H1507" s="207"/>
      <c r="I1507" s="207"/>
      <c r="J1507" s="207"/>
      <c r="K1507" s="207"/>
      <c r="L1507" s="207"/>
      <c r="M1507" s="207"/>
      <c r="N1507" s="207"/>
      <c r="O1507" s="199"/>
      <c r="P1507" s="208"/>
      <c r="Q1507" s="209" t="e">
        <f>IF(OR(C1507="",C1507=R$4,C1507=S$4),NA(),MATCH($B1507&amp;$C1507,K!$E:$E,0))</f>
        <v>#N/A</v>
      </c>
    </row>
    <row r="1508" spans="1:17" ht="20.25">
      <c r="A1508" s="193"/>
      <c r="B1508" s="213"/>
      <c r="C1508" s="213"/>
      <c r="D1508" s="213" t="str">
        <f ca="1">IF(ISERROR($Q1508),"",OFFSET(K!$D$1,$Q1508-1,0))</f>
        <v/>
      </c>
      <c r="E1508" s="213" t="str">
        <f ca="1">IF(ISERROR($Q1508),"",OFFSET(K!$C$1,$Q1508-1,0))</f>
        <v/>
      </c>
      <c r="F1508" s="213" t="str">
        <f t="shared" ca="1" si="23"/>
        <v/>
      </c>
      <c r="G1508" s="198"/>
      <c r="H1508" s="207"/>
      <c r="I1508" s="207"/>
      <c r="J1508" s="207"/>
      <c r="K1508" s="207"/>
      <c r="L1508" s="207"/>
      <c r="M1508" s="207"/>
      <c r="N1508" s="207"/>
      <c r="O1508" s="199"/>
      <c r="P1508" s="208"/>
      <c r="Q1508" s="209" t="e">
        <f>IF(OR(C1508="",C1508=R$4,C1508=S$4),NA(),MATCH($B1508&amp;$C1508,K!$E:$E,0))</f>
        <v>#N/A</v>
      </c>
    </row>
    <row r="1509" spans="1:17" ht="20.25">
      <c r="A1509" s="193"/>
      <c r="B1509" s="213"/>
      <c r="C1509" s="213"/>
      <c r="D1509" s="213" t="str">
        <f ca="1">IF(ISERROR($Q1509),"",OFFSET(K!$D$1,$Q1509-1,0))</f>
        <v/>
      </c>
      <c r="E1509" s="213" t="str">
        <f ca="1">IF(ISERROR($Q1509),"",OFFSET(K!$C$1,$Q1509-1,0))</f>
        <v/>
      </c>
      <c r="F1509" s="213" t="str">
        <f t="shared" ca="1" si="23"/>
        <v/>
      </c>
      <c r="G1509" s="198"/>
      <c r="H1509" s="207"/>
      <c r="I1509" s="207"/>
      <c r="J1509" s="207"/>
      <c r="K1509" s="207"/>
      <c r="L1509" s="207"/>
      <c r="M1509" s="207"/>
      <c r="N1509" s="207"/>
      <c r="O1509" s="199"/>
      <c r="P1509" s="208"/>
      <c r="Q1509" s="209" t="e">
        <f>IF(OR(C1509="",C1509=R$4,C1509=S$4),NA(),MATCH($B1509&amp;$C1509,K!$E:$E,0))</f>
        <v>#N/A</v>
      </c>
    </row>
    <row r="1510" spans="1:17" ht="20.25">
      <c r="A1510" s="193"/>
      <c r="B1510" s="213"/>
      <c r="C1510" s="213"/>
      <c r="D1510" s="213" t="str">
        <f ca="1">IF(ISERROR($Q1510),"",OFFSET(K!$D$1,$Q1510-1,0))</f>
        <v/>
      </c>
      <c r="E1510" s="213" t="str">
        <f ca="1">IF(ISERROR($Q1510),"",OFFSET(K!$C$1,$Q1510-1,0))</f>
        <v/>
      </c>
      <c r="F1510" s="213" t="str">
        <f t="shared" ca="1" si="23"/>
        <v/>
      </c>
      <c r="G1510" s="198"/>
      <c r="H1510" s="207"/>
      <c r="I1510" s="207"/>
      <c r="J1510" s="207"/>
      <c r="K1510" s="207"/>
      <c r="L1510" s="207"/>
      <c r="M1510" s="207"/>
      <c r="N1510" s="207"/>
      <c r="O1510" s="199"/>
      <c r="P1510" s="208"/>
      <c r="Q1510" s="209" t="e">
        <f>IF(OR(C1510="",C1510=R$4,C1510=S$4),NA(),MATCH($B1510&amp;$C1510,K!$E:$E,0))</f>
        <v>#N/A</v>
      </c>
    </row>
    <row r="1511" spans="1:17" ht="20.25">
      <c r="A1511" s="193"/>
      <c r="B1511" s="213"/>
      <c r="C1511" s="213"/>
      <c r="D1511" s="213" t="str">
        <f ca="1">IF(ISERROR($Q1511),"",OFFSET(K!$D$1,$Q1511-1,0))</f>
        <v/>
      </c>
      <c r="E1511" s="213" t="str">
        <f ca="1">IF(ISERROR($Q1511),"",OFFSET(K!$C$1,$Q1511-1,0))</f>
        <v/>
      </c>
      <c r="F1511" s="213" t="str">
        <f t="shared" ca="1" si="23"/>
        <v/>
      </c>
      <c r="G1511" s="198"/>
      <c r="H1511" s="207"/>
      <c r="I1511" s="207"/>
      <c r="J1511" s="207"/>
      <c r="K1511" s="207"/>
      <c r="L1511" s="207"/>
      <c r="M1511" s="207"/>
      <c r="N1511" s="207"/>
      <c r="O1511" s="199"/>
      <c r="P1511" s="208"/>
      <c r="Q1511" s="209" t="e">
        <f>IF(OR(C1511="",C1511=R$4,C1511=S$4),NA(),MATCH($B1511&amp;$C1511,K!$E:$E,0))</f>
        <v>#N/A</v>
      </c>
    </row>
    <row r="1512" spans="1:17" ht="20.25">
      <c r="A1512" s="193"/>
      <c r="B1512" s="213"/>
      <c r="C1512" s="213"/>
      <c r="D1512" s="213" t="str">
        <f ca="1">IF(ISERROR($Q1512),"",OFFSET(K!$D$1,$Q1512-1,0))</f>
        <v/>
      </c>
      <c r="E1512" s="213" t="str">
        <f ca="1">IF(ISERROR($Q1512),"",OFFSET(K!$C$1,$Q1512-1,0))</f>
        <v/>
      </c>
      <c r="F1512" s="213" t="str">
        <f t="shared" ca="1" si="23"/>
        <v/>
      </c>
      <c r="G1512" s="198"/>
      <c r="H1512" s="207"/>
      <c r="I1512" s="207"/>
      <c r="J1512" s="207"/>
      <c r="K1512" s="207"/>
      <c r="L1512" s="207"/>
      <c r="M1512" s="207"/>
      <c r="N1512" s="207"/>
      <c r="O1512" s="199"/>
      <c r="P1512" s="208"/>
      <c r="Q1512" s="209" t="e">
        <f>IF(OR(C1512="",C1512=R$4,C1512=S$4),NA(),MATCH($B1512&amp;$C1512,K!$E:$E,0))</f>
        <v>#N/A</v>
      </c>
    </row>
    <row r="1513" spans="1:17" ht="20.25">
      <c r="A1513" s="193"/>
      <c r="B1513" s="213"/>
      <c r="C1513" s="213"/>
      <c r="D1513" s="213" t="str">
        <f ca="1">IF(ISERROR($Q1513),"",OFFSET(K!$D$1,$Q1513-1,0))</f>
        <v/>
      </c>
      <c r="E1513" s="213" t="str">
        <f ca="1">IF(ISERROR($Q1513),"",OFFSET(K!$C$1,$Q1513-1,0))</f>
        <v/>
      </c>
      <c r="F1513" s="213" t="str">
        <f t="shared" ca="1" si="23"/>
        <v/>
      </c>
      <c r="G1513" s="198"/>
      <c r="H1513" s="207"/>
      <c r="I1513" s="207"/>
      <c r="J1513" s="207"/>
      <c r="K1513" s="207"/>
      <c r="L1513" s="207"/>
      <c r="M1513" s="207"/>
      <c r="N1513" s="207"/>
      <c r="O1513" s="199"/>
      <c r="P1513" s="208"/>
      <c r="Q1513" s="209" t="e">
        <f>IF(OR(C1513="",C1513=R$4,C1513=S$4),NA(),MATCH($B1513&amp;$C1513,K!$E:$E,0))</f>
        <v>#N/A</v>
      </c>
    </row>
    <row r="1514" spans="1:17" ht="20.25">
      <c r="A1514" s="193"/>
      <c r="B1514" s="213"/>
      <c r="C1514" s="213"/>
      <c r="D1514" s="213" t="str">
        <f ca="1">IF(ISERROR($Q1514),"",OFFSET(K!$D$1,$Q1514-1,0))</f>
        <v/>
      </c>
      <c r="E1514" s="213" t="str">
        <f ca="1">IF(ISERROR($Q1514),"",OFFSET(K!$C$1,$Q1514-1,0))</f>
        <v/>
      </c>
      <c r="F1514" s="213" t="str">
        <f t="shared" ca="1" si="23"/>
        <v/>
      </c>
      <c r="G1514" s="198"/>
      <c r="H1514" s="207"/>
      <c r="I1514" s="207"/>
      <c r="J1514" s="207"/>
      <c r="K1514" s="207"/>
      <c r="L1514" s="207"/>
      <c r="M1514" s="207"/>
      <c r="N1514" s="207"/>
      <c r="O1514" s="199"/>
      <c r="P1514" s="208"/>
      <c r="Q1514" s="209" t="e">
        <f>IF(OR(C1514="",C1514=R$4,C1514=S$4),NA(),MATCH($B1514&amp;$C1514,K!$E:$E,0))</f>
        <v>#N/A</v>
      </c>
    </row>
    <row r="1515" spans="1:17" ht="20.25">
      <c r="A1515" s="193"/>
      <c r="B1515" s="213"/>
      <c r="C1515" s="213"/>
      <c r="D1515" s="213" t="str">
        <f ca="1">IF(ISERROR($Q1515),"",OFFSET(K!$D$1,$Q1515-1,0))</f>
        <v/>
      </c>
      <c r="E1515" s="213" t="str">
        <f ca="1">IF(ISERROR($Q1515),"",OFFSET(K!$C$1,$Q1515-1,0))</f>
        <v/>
      </c>
      <c r="F1515" s="213" t="str">
        <f t="shared" ca="1" si="23"/>
        <v/>
      </c>
      <c r="G1515" s="198"/>
      <c r="H1515" s="207"/>
      <c r="I1515" s="207"/>
      <c r="J1515" s="207"/>
      <c r="K1515" s="207"/>
      <c r="L1515" s="207"/>
      <c r="M1515" s="207"/>
      <c r="N1515" s="207"/>
      <c r="O1515" s="199"/>
      <c r="P1515" s="208"/>
      <c r="Q1515" s="209" t="e">
        <f>IF(OR(C1515="",C1515=R$4,C1515=S$4),NA(),MATCH($B1515&amp;$C1515,K!$E:$E,0))</f>
        <v>#N/A</v>
      </c>
    </row>
    <row r="1516" spans="1:17" ht="20.25">
      <c r="A1516" s="193"/>
      <c r="B1516" s="213"/>
      <c r="C1516" s="213"/>
      <c r="D1516" s="213" t="str">
        <f ca="1">IF(ISERROR($Q1516),"",OFFSET(K!$D$1,$Q1516-1,0))</f>
        <v/>
      </c>
      <c r="E1516" s="213" t="str">
        <f ca="1">IF(ISERROR($Q1516),"",OFFSET(K!$C$1,$Q1516-1,0))</f>
        <v/>
      </c>
      <c r="F1516" s="213" t="str">
        <f t="shared" ca="1" si="23"/>
        <v/>
      </c>
      <c r="G1516" s="198"/>
      <c r="H1516" s="207"/>
      <c r="I1516" s="207"/>
      <c r="J1516" s="207"/>
      <c r="K1516" s="207"/>
      <c r="L1516" s="207"/>
      <c r="M1516" s="207"/>
      <c r="N1516" s="207"/>
      <c r="O1516" s="199"/>
      <c r="P1516" s="208"/>
      <c r="Q1516" s="209" t="e">
        <f>IF(OR(C1516="",C1516=R$4,C1516=S$4),NA(),MATCH($B1516&amp;$C1516,K!$E:$E,0))</f>
        <v>#N/A</v>
      </c>
    </row>
    <row r="1517" spans="1:17" ht="20.25">
      <c r="A1517" s="193"/>
      <c r="B1517" s="213"/>
      <c r="C1517" s="213"/>
      <c r="D1517" s="213" t="str">
        <f ca="1">IF(ISERROR($Q1517),"",OFFSET(K!$D$1,$Q1517-1,0))</f>
        <v/>
      </c>
      <c r="E1517" s="213" t="str">
        <f ca="1">IF(ISERROR($Q1517),"",OFFSET(K!$C$1,$Q1517-1,0))</f>
        <v/>
      </c>
      <c r="F1517" s="213" t="str">
        <f t="shared" ca="1" si="23"/>
        <v/>
      </c>
      <c r="G1517" s="198"/>
      <c r="H1517" s="207"/>
      <c r="I1517" s="207"/>
      <c r="J1517" s="207"/>
      <c r="K1517" s="207"/>
      <c r="L1517" s="207"/>
      <c r="M1517" s="207"/>
      <c r="N1517" s="207"/>
      <c r="O1517" s="199"/>
      <c r="P1517" s="208"/>
      <c r="Q1517" s="209" t="e">
        <f>IF(OR(C1517="",C1517=R$4,C1517=S$4),NA(),MATCH($B1517&amp;$C1517,K!$E:$E,0))</f>
        <v>#N/A</v>
      </c>
    </row>
    <row r="1518" spans="1:17" ht="20.25">
      <c r="A1518" s="193"/>
      <c r="B1518" s="213"/>
      <c r="C1518" s="213"/>
      <c r="D1518" s="213" t="str">
        <f ca="1">IF(ISERROR($Q1518),"",OFFSET(K!$D$1,$Q1518-1,0))</f>
        <v/>
      </c>
      <c r="E1518" s="213" t="str">
        <f ca="1">IF(ISERROR($Q1518),"",OFFSET(K!$C$1,$Q1518-1,0))</f>
        <v/>
      </c>
      <c r="F1518" s="213" t="str">
        <f t="shared" ca="1" si="23"/>
        <v/>
      </c>
      <c r="G1518" s="198"/>
      <c r="H1518" s="207"/>
      <c r="I1518" s="207"/>
      <c r="J1518" s="207"/>
      <c r="K1518" s="207"/>
      <c r="L1518" s="207"/>
      <c r="M1518" s="207"/>
      <c r="N1518" s="207"/>
      <c r="O1518" s="199"/>
      <c r="P1518" s="208"/>
      <c r="Q1518" s="209" t="e">
        <f>IF(OR(C1518="",C1518=R$4,C1518=S$4),NA(),MATCH($B1518&amp;$C1518,K!$E:$E,0))</f>
        <v>#N/A</v>
      </c>
    </row>
    <row r="1519" spans="1:17" ht="20.25">
      <c r="A1519" s="193"/>
      <c r="B1519" s="213"/>
      <c r="C1519" s="213"/>
      <c r="D1519" s="213" t="str">
        <f ca="1">IF(ISERROR($Q1519),"",OFFSET(K!$D$1,$Q1519-1,0))</f>
        <v/>
      </c>
      <c r="E1519" s="213" t="str">
        <f ca="1">IF(ISERROR($Q1519),"",OFFSET(K!$C$1,$Q1519-1,0))</f>
        <v/>
      </c>
      <c r="F1519" s="213" t="str">
        <f t="shared" ca="1" si="23"/>
        <v/>
      </c>
      <c r="G1519" s="198"/>
      <c r="H1519" s="207"/>
      <c r="I1519" s="207"/>
      <c r="J1519" s="207"/>
      <c r="K1519" s="207"/>
      <c r="L1519" s="207"/>
      <c r="M1519" s="207"/>
      <c r="N1519" s="207"/>
      <c r="O1519" s="199"/>
      <c r="P1519" s="208"/>
      <c r="Q1519" s="209" t="e">
        <f>IF(OR(C1519="",C1519=R$4,C1519=S$4),NA(),MATCH($B1519&amp;$C1519,K!$E:$E,0))</f>
        <v>#N/A</v>
      </c>
    </row>
    <row r="1520" spans="1:17" ht="20.25">
      <c r="A1520" s="193"/>
      <c r="B1520" s="213"/>
      <c r="C1520" s="213"/>
      <c r="D1520" s="213" t="str">
        <f ca="1">IF(ISERROR($Q1520),"",OFFSET(K!$D$1,$Q1520-1,0))</f>
        <v/>
      </c>
      <c r="E1520" s="213" t="str">
        <f ca="1">IF(ISERROR($Q1520),"",OFFSET(K!$C$1,$Q1520-1,0))</f>
        <v/>
      </c>
      <c r="F1520" s="213" t="str">
        <f t="shared" ca="1" si="23"/>
        <v/>
      </c>
      <c r="G1520" s="198"/>
      <c r="H1520" s="207"/>
      <c r="I1520" s="207"/>
      <c r="J1520" s="207"/>
      <c r="K1520" s="207"/>
      <c r="L1520" s="207"/>
      <c r="M1520" s="207"/>
      <c r="N1520" s="207"/>
      <c r="O1520" s="199"/>
      <c r="P1520" s="208"/>
      <c r="Q1520" s="209" t="e">
        <f>IF(OR(C1520="",C1520=R$4,C1520=S$4),NA(),MATCH($B1520&amp;$C1520,K!$E:$E,0))</f>
        <v>#N/A</v>
      </c>
    </row>
    <row r="1521" spans="1:17" ht="20.25">
      <c r="A1521" s="193"/>
      <c r="B1521" s="213"/>
      <c r="C1521" s="213"/>
      <c r="D1521" s="213" t="str">
        <f ca="1">IF(ISERROR($Q1521),"",OFFSET(K!$D$1,$Q1521-1,0))</f>
        <v/>
      </c>
      <c r="E1521" s="213" t="str">
        <f ca="1">IF(ISERROR($Q1521),"",OFFSET(K!$C$1,$Q1521-1,0))</f>
        <v/>
      </c>
      <c r="F1521" s="213" t="str">
        <f t="shared" ca="1" si="23"/>
        <v/>
      </c>
      <c r="G1521" s="198"/>
      <c r="H1521" s="207"/>
      <c r="I1521" s="207"/>
      <c r="J1521" s="207"/>
      <c r="K1521" s="207"/>
      <c r="L1521" s="207"/>
      <c r="M1521" s="207"/>
      <c r="N1521" s="207"/>
      <c r="O1521" s="199"/>
      <c r="P1521" s="208"/>
      <c r="Q1521" s="209" t="e">
        <f>IF(OR(C1521="",C1521=R$4,C1521=S$4),NA(),MATCH($B1521&amp;$C1521,K!$E:$E,0))</f>
        <v>#N/A</v>
      </c>
    </row>
    <row r="1522" spans="1:17" ht="20.25">
      <c r="A1522" s="193"/>
      <c r="B1522" s="213"/>
      <c r="C1522" s="213"/>
      <c r="D1522" s="213" t="str">
        <f ca="1">IF(ISERROR($Q1522),"",OFFSET(K!$D$1,$Q1522-1,0))</f>
        <v/>
      </c>
      <c r="E1522" s="213" t="str">
        <f ca="1">IF(ISERROR($Q1522),"",OFFSET(K!$C$1,$Q1522-1,0))</f>
        <v/>
      </c>
      <c r="F1522" s="213" t="str">
        <f t="shared" ca="1" si="23"/>
        <v/>
      </c>
      <c r="G1522" s="198"/>
      <c r="H1522" s="207"/>
      <c r="I1522" s="207"/>
      <c r="J1522" s="207"/>
      <c r="K1522" s="207"/>
      <c r="L1522" s="207"/>
      <c r="M1522" s="207"/>
      <c r="N1522" s="207"/>
      <c r="O1522" s="199"/>
      <c r="P1522" s="208"/>
      <c r="Q1522" s="209" t="e">
        <f>IF(OR(C1522="",C1522=R$4,C1522=S$4),NA(),MATCH($B1522&amp;$C1522,K!$E:$E,0))</f>
        <v>#N/A</v>
      </c>
    </row>
    <row r="1523" spans="1:17" ht="20.25">
      <c r="A1523" s="193"/>
      <c r="B1523" s="213"/>
      <c r="C1523" s="213"/>
      <c r="D1523" s="213" t="str">
        <f ca="1">IF(ISERROR($Q1523),"",OFFSET(K!$D$1,$Q1523-1,0))</f>
        <v/>
      </c>
      <c r="E1523" s="213" t="str">
        <f ca="1">IF(ISERROR($Q1523),"",OFFSET(K!$C$1,$Q1523-1,0))</f>
        <v/>
      </c>
      <c r="F1523" s="213" t="str">
        <f t="shared" ca="1" si="23"/>
        <v/>
      </c>
      <c r="G1523" s="198"/>
      <c r="H1523" s="207"/>
      <c r="I1523" s="207"/>
      <c r="J1523" s="207"/>
      <c r="K1523" s="207"/>
      <c r="L1523" s="207"/>
      <c r="M1523" s="207"/>
      <c r="N1523" s="207"/>
      <c r="O1523" s="199"/>
      <c r="P1523" s="208"/>
      <c r="Q1523" s="209" t="e">
        <f>IF(OR(C1523="",C1523=R$4,C1523=S$4),NA(),MATCH($B1523&amp;$C1523,K!$E:$E,0))</f>
        <v>#N/A</v>
      </c>
    </row>
    <row r="1524" spans="1:17" ht="20.25">
      <c r="A1524" s="193"/>
      <c r="B1524" s="213"/>
      <c r="C1524" s="213"/>
      <c r="D1524" s="213" t="str">
        <f ca="1">IF(ISERROR($Q1524),"",OFFSET(K!$D$1,$Q1524-1,0))</f>
        <v/>
      </c>
      <c r="E1524" s="213" t="str">
        <f ca="1">IF(ISERROR($Q1524),"",OFFSET(K!$C$1,$Q1524-1,0))</f>
        <v/>
      </c>
      <c r="F1524" s="213" t="str">
        <f t="shared" ca="1" si="23"/>
        <v/>
      </c>
      <c r="G1524" s="198"/>
      <c r="H1524" s="207"/>
      <c r="I1524" s="207"/>
      <c r="J1524" s="207"/>
      <c r="K1524" s="207"/>
      <c r="L1524" s="207"/>
      <c r="M1524" s="207"/>
      <c r="N1524" s="207"/>
      <c r="O1524" s="199"/>
      <c r="P1524" s="208"/>
      <c r="Q1524" s="209" t="e">
        <f>IF(OR(C1524="",C1524=R$4,C1524=S$4),NA(),MATCH($B1524&amp;$C1524,K!$E:$E,0))</f>
        <v>#N/A</v>
      </c>
    </row>
    <row r="1525" spans="1:17" ht="20.25">
      <c r="A1525" s="193"/>
      <c r="B1525" s="213"/>
      <c r="C1525" s="213"/>
      <c r="D1525" s="213" t="str">
        <f ca="1">IF(ISERROR($Q1525),"",OFFSET(K!$D$1,$Q1525-1,0))</f>
        <v/>
      </c>
      <c r="E1525" s="213" t="str">
        <f ca="1">IF(ISERROR($Q1525),"",OFFSET(K!$C$1,$Q1525-1,0))</f>
        <v/>
      </c>
      <c r="F1525" s="213" t="str">
        <f t="shared" ca="1" si="23"/>
        <v/>
      </c>
      <c r="G1525" s="198"/>
      <c r="H1525" s="207"/>
      <c r="I1525" s="207"/>
      <c r="J1525" s="207"/>
      <c r="K1525" s="207"/>
      <c r="L1525" s="207"/>
      <c r="M1525" s="207"/>
      <c r="N1525" s="207"/>
      <c r="O1525" s="199"/>
      <c r="P1525" s="208"/>
      <c r="Q1525" s="209" t="e">
        <f>IF(OR(C1525="",C1525=R$4,C1525=S$4),NA(),MATCH($B1525&amp;$C1525,K!$E:$E,0))</f>
        <v>#N/A</v>
      </c>
    </row>
    <row r="1526" spans="1:17" ht="20.25">
      <c r="A1526" s="193"/>
      <c r="B1526" s="213"/>
      <c r="C1526" s="213"/>
      <c r="D1526" s="213" t="str">
        <f ca="1">IF(ISERROR($Q1526),"",OFFSET(K!$D$1,$Q1526-1,0))</f>
        <v/>
      </c>
      <c r="E1526" s="213" t="str">
        <f ca="1">IF(ISERROR($Q1526),"",OFFSET(K!$C$1,$Q1526-1,0))</f>
        <v/>
      </c>
      <c r="F1526" s="213" t="str">
        <f t="shared" ca="1" si="23"/>
        <v/>
      </c>
      <c r="G1526" s="198"/>
      <c r="H1526" s="207"/>
      <c r="I1526" s="207"/>
      <c r="J1526" s="207"/>
      <c r="K1526" s="207"/>
      <c r="L1526" s="207"/>
      <c r="M1526" s="207"/>
      <c r="N1526" s="207"/>
      <c r="O1526" s="199"/>
      <c r="P1526" s="208"/>
      <c r="Q1526" s="209" t="e">
        <f>IF(OR(C1526="",C1526=R$4,C1526=S$4),NA(),MATCH($B1526&amp;$C1526,K!$E:$E,0))</f>
        <v>#N/A</v>
      </c>
    </row>
    <row r="1527" spans="1:17" ht="20.25">
      <c r="A1527" s="193"/>
      <c r="B1527" s="213"/>
      <c r="C1527" s="213"/>
      <c r="D1527" s="213" t="str">
        <f ca="1">IF(ISERROR($Q1527),"",OFFSET(K!$D$1,$Q1527-1,0))</f>
        <v/>
      </c>
      <c r="E1527" s="213" t="str">
        <f ca="1">IF(ISERROR($Q1527),"",OFFSET(K!$C$1,$Q1527-1,0))</f>
        <v/>
      </c>
      <c r="F1527" s="213" t="str">
        <f t="shared" ca="1" si="23"/>
        <v/>
      </c>
      <c r="G1527" s="198"/>
      <c r="H1527" s="207"/>
      <c r="I1527" s="207"/>
      <c r="J1527" s="207"/>
      <c r="K1527" s="207"/>
      <c r="L1527" s="207"/>
      <c r="M1527" s="207"/>
      <c r="N1527" s="207"/>
      <c r="O1527" s="199"/>
      <c r="P1527" s="208"/>
      <c r="Q1527" s="209" t="e">
        <f>IF(OR(C1527="",C1527=R$4,C1527=S$4),NA(),MATCH($B1527&amp;$C1527,K!$E:$E,0))</f>
        <v>#N/A</v>
      </c>
    </row>
    <row r="1528" spans="1:17" ht="20.25">
      <c r="A1528" s="193"/>
      <c r="B1528" s="213"/>
      <c r="C1528" s="213"/>
      <c r="D1528" s="213" t="str">
        <f ca="1">IF(ISERROR($Q1528),"",OFFSET(K!$D$1,$Q1528-1,0))</f>
        <v/>
      </c>
      <c r="E1528" s="213" t="str">
        <f ca="1">IF(ISERROR($Q1528),"",OFFSET(K!$C$1,$Q1528-1,0))</f>
        <v/>
      </c>
      <c r="F1528" s="213" t="str">
        <f t="shared" ca="1" si="23"/>
        <v/>
      </c>
      <c r="G1528" s="198"/>
      <c r="H1528" s="207"/>
      <c r="I1528" s="207"/>
      <c r="J1528" s="207"/>
      <c r="K1528" s="207"/>
      <c r="L1528" s="207"/>
      <c r="M1528" s="207"/>
      <c r="N1528" s="207"/>
      <c r="O1528" s="199"/>
      <c r="P1528" s="208"/>
      <c r="Q1528" s="209" t="e">
        <f>IF(OR(C1528="",C1528=R$4,C1528=S$4),NA(),MATCH($B1528&amp;$C1528,K!$E:$E,0))</f>
        <v>#N/A</v>
      </c>
    </row>
    <row r="1529" spans="1:17" ht="20.25">
      <c r="A1529" s="193"/>
      <c r="B1529" s="213"/>
      <c r="C1529" s="213"/>
      <c r="D1529" s="213" t="str">
        <f ca="1">IF(ISERROR($Q1529),"",OFFSET(K!$D$1,$Q1529-1,0))</f>
        <v/>
      </c>
      <c r="E1529" s="213" t="str">
        <f ca="1">IF(ISERROR($Q1529),"",OFFSET(K!$C$1,$Q1529-1,0))</f>
        <v/>
      </c>
      <c r="F1529" s="213" t="str">
        <f t="shared" ca="1" si="23"/>
        <v/>
      </c>
      <c r="G1529" s="198"/>
      <c r="H1529" s="207"/>
      <c r="I1529" s="207"/>
      <c r="J1529" s="207"/>
      <c r="K1529" s="207"/>
      <c r="L1529" s="207"/>
      <c r="M1529" s="207"/>
      <c r="N1529" s="207"/>
      <c r="O1529" s="199"/>
      <c r="P1529" s="208"/>
      <c r="Q1529" s="209" t="e">
        <f>IF(OR(C1529="",C1529=R$4,C1529=S$4),NA(),MATCH($B1529&amp;$C1529,K!$E:$E,0))</f>
        <v>#N/A</v>
      </c>
    </row>
    <row r="1530" spans="1:17" ht="20.25">
      <c r="A1530" s="193"/>
      <c r="B1530" s="213"/>
      <c r="C1530" s="213"/>
      <c r="D1530" s="213" t="str">
        <f ca="1">IF(ISERROR($Q1530),"",OFFSET(K!$D$1,$Q1530-1,0))</f>
        <v/>
      </c>
      <c r="E1530" s="213" t="str">
        <f ca="1">IF(ISERROR($Q1530),"",OFFSET(K!$C$1,$Q1530-1,0))</f>
        <v/>
      </c>
      <c r="F1530" s="213" t="str">
        <f t="shared" ca="1" si="23"/>
        <v/>
      </c>
      <c r="G1530" s="198"/>
      <c r="H1530" s="207"/>
      <c r="I1530" s="207"/>
      <c r="J1530" s="207"/>
      <c r="K1530" s="207"/>
      <c r="L1530" s="207"/>
      <c r="M1530" s="207"/>
      <c r="N1530" s="207"/>
      <c r="O1530" s="199"/>
      <c r="P1530" s="208"/>
      <c r="Q1530" s="209" t="e">
        <f>IF(OR(C1530="",C1530=R$4,C1530=S$4),NA(),MATCH($B1530&amp;$C1530,K!$E:$E,0))</f>
        <v>#N/A</v>
      </c>
    </row>
    <row r="1531" spans="1:17" ht="20.25">
      <c r="A1531" s="193"/>
      <c r="B1531" s="213"/>
      <c r="C1531" s="213"/>
      <c r="D1531" s="213" t="str">
        <f ca="1">IF(ISERROR($Q1531),"",OFFSET(K!$D$1,$Q1531-1,0))</f>
        <v/>
      </c>
      <c r="E1531" s="213" t="str">
        <f ca="1">IF(ISERROR($Q1531),"",OFFSET(K!$C$1,$Q1531-1,0))</f>
        <v/>
      </c>
      <c r="F1531" s="213" t="str">
        <f t="shared" ca="1" si="23"/>
        <v/>
      </c>
      <c r="G1531" s="198"/>
      <c r="H1531" s="207"/>
      <c r="I1531" s="207"/>
      <c r="J1531" s="207"/>
      <c r="K1531" s="207"/>
      <c r="L1531" s="207"/>
      <c r="M1531" s="207"/>
      <c r="N1531" s="207"/>
      <c r="O1531" s="199"/>
      <c r="P1531" s="208"/>
      <c r="Q1531" s="209" t="e">
        <f>IF(OR(C1531="",C1531=R$4,C1531=S$4),NA(),MATCH($B1531&amp;$C1531,K!$E:$E,0))</f>
        <v>#N/A</v>
      </c>
    </row>
    <row r="1532" spans="1:17" ht="20.25">
      <c r="A1532" s="193"/>
      <c r="B1532" s="213"/>
      <c r="C1532" s="213"/>
      <c r="D1532" s="213" t="str">
        <f ca="1">IF(ISERROR($Q1532),"",OFFSET(K!$D$1,$Q1532-1,0))</f>
        <v/>
      </c>
      <c r="E1532" s="213" t="str">
        <f ca="1">IF(ISERROR($Q1532),"",OFFSET(K!$C$1,$Q1532-1,0))</f>
        <v/>
      </c>
      <c r="F1532" s="213" t="str">
        <f t="shared" ca="1" si="23"/>
        <v/>
      </c>
      <c r="G1532" s="198"/>
      <c r="H1532" s="207"/>
      <c r="I1532" s="207"/>
      <c r="J1532" s="207"/>
      <c r="K1532" s="207"/>
      <c r="L1532" s="207"/>
      <c r="M1532" s="207"/>
      <c r="N1532" s="207"/>
      <c r="O1532" s="199"/>
      <c r="P1532" s="208"/>
      <c r="Q1532" s="209" t="e">
        <f>IF(OR(C1532="",C1532=R$4,C1532=S$4),NA(),MATCH($B1532&amp;$C1532,K!$E:$E,0))</f>
        <v>#N/A</v>
      </c>
    </row>
    <row r="1533" spans="1:17" ht="20.25">
      <c r="A1533" s="193"/>
      <c r="B1533" s="213"/>
      <c r="C1533" s="213"/>
      <c r="D1533" s="213" t="str">
        <f ca="1">IF(ISERROR($Q1533),"",OFFSET(K!$D$1,$Q1533-1,0))</f>
        <v/>
      </c>
      <c r="E1533" s="213" t="str">
        <f ca="1">IF(ISERROR($Q1533),"",OFFSET(K!$C$1,$Q1533-1,0))</f>
        <v/>
      </c>
      <c r="F1533" s="213" t="str">
        <f t="shared" ca="1" si="23"/>
        <v/>
      </c>
      <c r="G1533" s="198"/>
      <c r="H1533" s="207"/>
      <c r="I1533" s="207"/>
      <c r="J1533" s="207"/>
      <c r="K1533" s="207"/>
      <c r="L1533" s="207"/>
      <c r="M1533" s="207"/>
      <c r="N1533" s="207"/>
      <c r="O1533" s="199"/>
      <c r="P1533" s="208"/>
      <c r="Q1533" s="209" t="e">
        <f>IF(OR(C1533="",C1533=R$4,C1533=S$4),NA(),MATCH($B1533&amp;$C1533,K!$E:$E,0))</f>
        <v>#N/A</v>
      </c>
    </row>
    <row r="1534" spans="1:17" ht="20.25">
      <c r="A1534" s="193"/>
      <c r="B1534" s="213"/>
      <c r="C1534" s="213"/>
      <c r="D1534" s="213" t="str">
        <f ca="1">IF(ISERROR($Q1534),"",OFFSET(K!$D$1,$Q1534-1,0))</f>
        <v/>
      </c>
      <c r="E1534" s="213" t="str">
        <f ca="1">IF(ISERROR($Q1534),"",OFFSET(K!$C$1,$Q1534-1,0))</f>
        <v/>
      </c>
      <c r="F1534" s="213" t="str">
        <f t="shared" ca="1" si="23"/>
        <v/>
      </c>
      <c r="G1534" s="198"/>
      <c r="H1534" s="207"/>
      <c r="I1534" s="207"/>
      <c r="J1534" s="207"/>
      <c r="K1534" s="207"/>
      <c r="L1534" s="207"/>
      <c r="M1534" s="207"/>
      <c r="N1534" s="207"/>
      <c r="O1534" s="199"/>
      <c r="P1534" s="208"/>
      <c r="Q1534" s="209" t="e">
        <f>IF(OR(C1534="",C1534=R$4,C1534=S$4),NA(),MATCH($B1534&amp;$C1534,K!$E:$E,0))</f>
        <v>#N/A</v>
      </c>
    </row>
    <row r="1535" spans="1:17" ht="20.25">
      <c r="A1535" s="193"/>
      <c r="B1535" s="213"/>
      <c r="C1535" s="213"/>
      <c r="D1535" s="213" t="str">
        <f ca="1">IF(ISERROR($Q1535),"",OFFSET(K!$D$1,$Q1535-1,0))</f>
        <v/>
      </c>
      <c r="E1535" s="213" t="str">
        <f ca="1">IF(ISERROR($Q1535),"",OFFSET(K!$C$1,$Q1535-1,0))</f>
        <v/>
      </c>
      <c r="F1535" s="213" t="str">
        <f t="shared" ca="1" si="23"/>
        <v/>
      </c>
      <c r="G1535" s="198"/>
      <c r="H1535" s="207"/>
      <c r="I1535" s="207"/>
      <c r="J1535" s="207"/>
      <c r="K1535" s="207"/>
      <c r="L1535" s="207"/>
      <c r="M1535" s="207"/>
      <c r="N1535" s="207"/>
      <c r="O1535" s="199"/>
      <c r="P1535" s="208"/>
      <c r="Q1535" s="209" t="e">
        <f>IF(OR(C1535="",C1535=R$4,C1535=S$4),NA(),MATCH($B1535&amp;$C1535,K!$E:$E,0))</f>
        <v>#N/A</v>
      </c>
    </row>
    <row r="1536" spans="1:17" ht="20.25">
      <c r="A1536" s="193"/>
      <c r="B1536" s="213"/>
      <c r="C1536" s="213"/>
      <c r="D1536" s="213" t="str">
        <f ca="1">IF(ISERROR($Q1536),"",OFFSET(K!$D$1,$Q1536-1,0))</f>
        <v/>
      </c>
      <c r="E1536" s="213" t="str">
        <f ca="1">IF(ISERROR($Q1536),"",OFFSET(K!$C$1,$Q1536-1,0))</f>
        <v/>
      </c>
      <c r="F1536" s="213" t="str">
        <f t="shared" ca="1" si="23"/>
        <v/>
      </c>
      <c r="G1536" s="198"/>
      <c r="H1536" s="207"/>
      <c r="I1536" s="207"/>
      <c r="J1536" s="207"/>
      <c r="K1536" s="207"/>
      <c r="L1536" s="207"/>
      <c r="M1536" s="207"/>
      <c r="N1536" s="207"/>
      <c r="O1536" s="199"/>
      <c r="P1536" s="208"/>
      <c r="Q1536" s="209" t="e">
        <f>IF(OR(C1536="",C1536=R$4,C1536=S$4),NA(),MATCH($B1536&amp;$C1536,K!$E:$E,0))</f>
        <v>#N/A</v>
      </c>
    </row>
    <row r="1537" spans="1:17" ht="20.25">
      <c r="A1537" s="193"/>
      <c r="B1537" s="213"/>
      <c r="C1537" s="213"/>
      <c r="D1537" s="213" t="str">
        <f ca="1">IF(ISERROR($Q1537),"",OFFSET(K!$D$1,$Q1537-1,0))</f>
        <v/>
      </c>
      <c r="E1537" s="213" t="str">
        <f ca="1">IF(ISERROR($Q1537),"",OFFSET(K!$C$1,$Q1537-1,0))</f>
        <v/>
      </c>
      <c r="F1537" s="213" t="str">
        <f t="shared" ca="1" si="23"/>
        <v/>
      </c>
      <c r="G1537" s="198"/>
      <c r="H1537" s="207"/>
      <c r="I1537" s="207"/>
      <c r="J1537" s="207"/>
      <c r="K1537" s="207"/>
      <c r="L1537" s="207"/>
      <c r="M1537" s="207"/>
      <c r="N1537" s="207"/>
      <c r="O1537" s="199"/>
      <c r="P1537" s="208"/>
      <c r="Q1537" s="209" t="e">
        <f>IF(OR(C1537="",C1537=R$4,C1537=S$4),NA(),MATCH($B1537&amp;$C1537,K!$E:$E,0))</f>
        <v>#N/A</v>
      </c>
    </row>
    <row r="1538" spans="1:17" ht="20.25">
      <c r="A1538" s="193"/>
      <c r="B1538" s="213"/>
      <c r="C1538" s="213"/>
      <c r="D1538" s="213" t="str">
        <f ca="1">IF(ISERROR($Q1538),"",OFFSET(K!$D$1,$Q1538-1,0))</f>
        <v/>
      </c>
      <c r="E1538" s="213" t="str">
        <f ca="1">IF(ISERROR($Q1538),"",OFFSET(K!$C$1,$Q1538-1,0))</f>
        <v/>
      </c>
      <c r="F1538" s="213" t="str">
        <f t="shared" ca="1" si="23"/>
        <v/>
      </c>
      <c r="G1538" s="198"/>
      <c r="H1538" s="207"/>
      <c r="I1538" s="207"/>
      <c r="J1538" s="207"/>
      <c r="K1538" s="207"/>
      <c r="L1538" s="207"/>
      <c r="M1538" s="207"/>
      <c r="N1538" s="207"/>
      <c r="O1538" s="199"/>
      <c r="P1538" s="208"/>
      <c r="Q1538" s="209" t="e">
        <f>IF(OR(C1538="",C1538=R$4,C1538=S$4),NA(),MATCH($B1538&amp;$C1538,K!$E:$E,0))</f>
        <v>#N/A</v>
      </c>
    </row>
    <row r="1539" spans="1:17" ht="20.25">
      <c r="A1539" s="193"/>
      <c r="B1539" s="213"/>
      <c r="C1539" s="213"/>
      <c r="D1539" s="213" t="str">
        <f ca="1">IF(ISERROR($Q1539),"",OFFSET(K!$D$1,$Q1539-1,0))</f>
        <v/>
      </c>
      <c r="E1539" s="213" t="str">
        <f ca="1">IF(ISERROR($Q1539),"",OFFSET(K!$C$1,$Q1539-1,0))</f>
        <v/>
      </c>
      <c r="F1539" s="213" t="str">
        <f t="shared" ca="1" si="23"/>
        <v/>
      </c>
      <c r="G1539" s="198"/>
      <c r="H1539" s="207"/>
      <c r="I1539" s="207"/>
      <c r="J1539" s="207"/>
      <c r="K1539" s="207"/>
      <c r="L1539" s="207"/>
      <c r="M1539" s="207"/>
      <c r="N1539" s="207"/>
      <c r="O1539" s="199"/>
      <c r="P1539" s="208"/>
      <c r="Q1539" s="209" t="e">
        <f>IF(OR(C1539="",C1539=R$4,C1539=S$4),NA(),MATCH($B1539&amp;$C1539,K!$E:$E,0))</f>
        <v>#N/A</v>
      </c>
    </row>
    <row r="1540" spans="1:17" ht="20.25">
      <c r="A1540" s="193"/>
      <c r="B1540" s="213"/>
      <c r="C1540" s="213"/>
      <c r="D1540" s="213" t="str">
        <f ca="1">IF(ISERROR($Q1540),"",OFFSET(K!$D$1,$Q1540-1,0))</f>
        <v/>
      </c>
      <c r="E1540" s="213" t="str">
        <f ca="1">IF(ISERROR($Q1540),"",OFFSET(K!$C$1,$Q1540-1,0))</f>
        <v/>
      </c>
      <c r="F1540" s="213" t="str">
        <f t="shared" ca="1" si="23"/>
        <v/>
      </c>
      <c r="G1540" s="198"/>
      <c r="H1540" s="207"/>
      <c r="I1540" s="207"/>
      <c r="J1540" s="207"/>
      <c r="K1540" s="207"/>
      <c r="L1540" s="207"/>
      <c r="M1540" s="207"/>
      <c r="N1540" s="207"/>
      <c r="O1540" s="199"/>
      <c r="P1540" s="208"/>
      <c r="Q1540" s="209" t="e">
        <f>IF(OR(C1540="",C1540=R$4,C1540=S$4),NA(),MATCH($B1540&amp;$C1540,K!$E:$E,0))</f>
        <v>#N/A</v>
      </c>
    </row>
    <row r="1541" spans="1:17" ht="20.25">
      <c r="A1541" s="193"/>
      <c r="B1541" s="213"/>
      <c r="C1541" s="213"/>
      <c r="D1541" s="213" t="str">
        <f ca="1">IF(ISERROR($Q1541),"",OFFSET(K!$D$1,$Q1541-1,0))</f>
        <v/>
      </c>
      <c r="E1541" s="213" t="str">
        <f ca="1">IF(ISERROR($Q1541),"",OFFSET(K!$C$1,$Q1541-1,0))</f>
        <v/>
      </c>
      <c r="F1541" s="213" t="str">
        <f t="shared" ref="F1541:F1604" ca="1" si="24">IF(ISERROR($Q1541),"",OFFSET(S_E1,MATCH(B1541&amp;D1541,S_M,0)-1,0))</f>
        <v/>
      </c>
      <c r="G1541" s="198"/>
      <c r="H1541" s="207"/>
      <c r="I1541" s="207"/>
      <c r="J1541" s="207"/>
      <c r="K1541" s="207"/>
      <c r="L1541" s="207"/>
      <c r="M1541" s="207"/>
      <c r="N1541" s="207"/>
      <c r="O1541" s="199"/>
      <c r="P1541" s="208"/>
      <c r="Q1541" s="209" t="e">
        <f>IF(OR(C1541="",C1541=R$4,C1541=S$4),NA(),MATCH($B1541&amp;$C1541,K!$E:$E,0))</f>
        <v>#N/A</v>
      </c>
    </row>
    <row r="1542" spans="1:17" ht="20.25">
      <c r="A1542" s="193"/>
      <c r="B1542" s="213"/>
      <c r="C1542" s="213"/>
      <c r="D1542" s="213" t="str">
        <f ca="1">IF(ISERROR($Q1542),"",OFFSET(K!$D$1,$Q1542-1,0))</f>
        <v/>
      </c>
      <c r="E1542" s="213" t="str">
        <f ca="1">IF(ISERROR($Q1542),"",OFFSET(K!$C$1,$Q1542-1,0))</f>
        <v/>
      </c>
      <c r="F1542" s="213" t="str">
        <f t="shared" ca="1" si="24"/>
        <v/>
      </c>
      <c r="G1542" s="198"/>
      <c r="H1542" s="207"/>
      <c r="I1542" s="207"/>
      <c r="J1542" s="207"/>
      <c r="K1542" s="207"/>
      <c r="L1542" s="207"/>
      <c r="M1542" s="207"/>
      <c r="N1542" s="207"/>
      <c r="O1542" s="199"/>
      <c r="P1542" s="208"/>
      <c r="Q1542" s="209" t="e">
        <f>IF(OR(C1542="",C1542=R$4,C1542=S$4),NA(),MATCH($B1542&amp;$C1542,K!$E:$E,0))</f>
        <v>#N/A</v>
      </c>
    </row>
    <row r="1543" spans="1:17" ht="20.25">
      <c r="A1543" s="193"/>
      <c r="B1543" s="213"/>
      <c r="C1543" s="213"/>
      <c r="D1543" s="213" t="str">
        <f ca="1">IF(ISERROR($Q1543),"",OFFSET(K!$D$1,$Q1543-1,0))</f>
        <v/>
      </c>
      <c r="E1543" s="213" t="str">
        <f ca="1">IF(ISERROR($Q1543),"",OFFSET(K!$C$1,$Q1543-1,0))</f>
        <v/>
      </c>
      <c r="F1543" s="213" t="str">
        <f t="shared" ca="1" si="24"/>
        <v/>
      </c>
      <c r="G1543" s="198"/>
      <c r="H1543" s="207"/>
      <c r="I1543" s="207"/>
      <c r="J1543" s="207"/>
      <c r="K1543" s="207"/>
      <c r="L1543" s="207"/>
      <c r="M1543" s="207"/>
      <c r="N1543" s="207"/>
      <c r="O1543" s="199"/>
      <c r="P1543" s="208"/>
      <c r="Q1543" s="209" t="e">
        <f>IF(OR(C1543="",C1543=R$4,C1543=S$4),NA(),MATCH($B1543&amp;$C1543,K!$E:$E,0))</f>
        <v>#N/A</v>
      </c>
    </row>
    <row r="1544" spans="1:17" ht="20.25">
      <c r="A1544" s="193"/>
      <c r="B1544" s="213"/>
      <c r="C1544" s="213"/>
      <c r="D1544" s="213" t="str">
        <f ca="1">IF(ISERROR($Q1544),"",OFFSET(K!$D$1,$Q1544-1,0))</f>
        <v/>
      </c>
      <c r="E1544" s="213" t="str">
        <f ca="1">IF(ISERROR($Q1544),"",OFFSET(K!$C$1,$Q1544-1,0))</f>
        <v/>
      </c>
      <c r="F1544" s="213" t="str">
        <f t="shared" ca="1" si="24"/>
        <v/>
      </c>
      <c r="G1544" s="198"/>
      <c r="H1544" s="207"/>
      <c r="I1544" s="207"/>
      <c r="J1544" s="207"/>
      <c r="K1544" s="207"/>
      <c r="L1544" s="207"/>
      <c r="M1544" s="207"/>
      <c r="N1544" s="207"/>
      <c r="O1544" s="199"/>
      <c r="P1544" s="208"/>
      <c r="Q1544" s="209" t="e">
        <f>IF(OR(C1544="",C1544=R$4,C1544=S$4),NA(),MATCH($B1544&amp;$C1544,K!$E:$E,0))</f>
        <v>#N/A</v>
      </c>
    </row>
    <row r="1545" spans="1:17" ht="20.25">
      <c r="A1545" s="193"/>
      <c r="B1545" s="213"/>
      <c r="C1545" s="213"/>
      <c r="D1545" s="213" t="str">
        <f ca="1">IF(ISERROR($Q1545),"",OFFSET(K!$D$1,$Q1545-1,0))</f>
        <v/>
      </c>
      <c r="E1545" s="213" t="str">
        <f ca="1">IF(ISERROR($Q1545),"",OFFSET(K!$C$1,$Q1545-1,0))</f>
        <v/>
      </c>
      <c r="F1545" s="213" t="str">
        <f t="shared" ca="1" si="24"/>
        <v/>
      </c>
      <c r="G1545" s="198"/>
      <c r="H1545" s="207"/>
      <c r="I1545" s="207"/>
      <c r="J1545" s="207"/>
      <c r="K1545" s="207"/>
      <c r="L1545" s="207"/>
      <c r="M1545" s="207"/>
      <c r="N1545" s="207"/>
      <c r="O1545" s="199"/>
      <c r="P1545" s="208"/>
      <c r="Q1545" s="209" t="e">
        <f>IF(OR(C1545="",C1545=R$4,C1545=S$4),NA(),MATCH($B1545&amp;$C1545,K!$E:$E,0))</f>
        <v>#N/A</v>
      </c>
    </row>
    <row r="1546" spans="1:17" ht="20.25">
      <c r="A1546" s="193"/>
      <c r="B1546" s="213"/>
      <c r="C1546" s="213"/>
      <c r="D1546" s="213" t="str">
        <f ca="1">IF(ISERROR($Q1546),"",OFFSET(K!$D$1,$Q1546-1,0))</f>
        <v/>
      </c>
      <c r="E1546" s="213" t="str">
        <f ca="1">IF(ISERROR($Q1546),"",OFFSET(K!$C$1,$Q1546-1,0))</f>
        <v/>
      </c>
      <c r="F1546" s="213" t="str">
        <f t="shared" ca="1" si="24"/>
        <v/>
      </c>
      <c r="G1546" s="198"/>
      <c r="H1546" s="207"/>
      <c r="I1546" s="207"/>
      <c r="J1546" s="207"/>
      <c r="K1546" s="207"/>
      <c r="L1546" s="207"/>
      <c r="M1546" s="207"/>
      <c r="N1546" s="207"/>
      <c r="O1546" s="199"/>
      <c r="P1546" s="208"/>
      <c r="Q1546" s="209" t="e">
        <f>IF(OR(C1546="",C1546=R$4,C1546=S$4),NA(),MATCH($B1546&amp;$C1546,K!$E:$E,0))</f>
        <v>#N/A</v>
      </c>
    </row>
    <row r="1547" spans="1:17" ht="20.25">
      <c r="A1547" s="193"/>
      <c r="B1547" s="213"/>
      <c r="C1547" s="213"/>
      <c r="D1547" s="213" t="str">
        <f ca="1">IF(ISERROR($Q1547),"",OFFSET(K!$D$1,$Q1547-1,0))</f>
        <v/>
      </c>
      <c r="E1547" s="213" t="str">
        <f ca="1">IF(ISERROR($Q1547),"",OFFSET(K!$C$1,$Q1547-1,0))</f>
        <v/>
      </c>
      <c r="F1547" s="213" t="str">
        <f t="shared" ca="1" si="24"/>
        <v/>
      </c>
      <c r="G1547" s="198"/>
      <c r="H1547" s="207"/>
      <c r="I1547" s="207"/>
      <c r="J1547" s="207"/>
      <c r="K1547" s="207"/>
      <c r="L1547" s="207"/>
      <c r="M1547" s="207"/>
      <c r="N1547" s="207"/>
      <c r="O1547" s="199"/>
      <c r="P1547" s="208"/>
      <c r="Q1547" s="209" t="e">
        <f>IF(OR(C1547="",C1547=R$4,C1547=S$4),NA(),MATCH($B1547&amp;$C1547,K!$E:$E,0))</f>
        <v>#N/A</v>
      </c>
    </row>
    <row r="1548" spans="1:17" ht="20.25">
      <c r="A1548" s="193"/>
      <c r="B1548" s="213"/>
      <c r="C1548" s="213"/>
      <c r="D1548" s="213" t="str">
        <f ca="1">IF(ISERROR($Q1548),"",OFFSET(K!$D$1,$Q1548-1,0))</f>
        <v/>
      </c>
      <c r="E1548" s="213" t="str">
        <f ca="1">IF(ISERROR($Q1548),"",OFFSET(K!$C$1,$Q1548-1,0))</f>
        <v/>
      </c>
      <c r="F1548" s="213" t="str">
        <f t="shared" ca="1" si="24"/>
        <v/>
      </c>
      <c r="G1548" s="198"/>
      <c r="H1548" s="207"/>
      <c r="I1548" s="207"/>
      <c r="J1548" s="207"/>
      <c r="K1548" s="207"/>
      <c r="L1548" s="207"/>
      <c r="M1548" s="207"/>
      <c r="N1548" s="207"/>
      <c r="O1548" s="199"/>
      <c r="P1548" s="208"/>
      <c r="Q1548" s="209" t="e">
        <f>IF(OR(C1548="",C1548=R$4,C1548=S$4),NA(),MATCH($B1548&amp;$C1548,K!$E:$E,0))</f>
        <v>#N/A</v>
      </c>
    </row>
    <row r="1549" spans="1:17" ht="20.25">
      <c r="A1549" s="193"/>
      <c r="B1549" s="213"/>
      <c r="C1549" s="213"/>
      <c r="D1549" s="213" t="str">
        <f ca="1">IF(ISERROR($Q1549),"",OFFSET(K!$D$1,$Q1549-1,0))</f>
        <v/>
      </c>
      <c r="E1549" s="213" t="str">
        <f ca="1">IF(ISERROR($Q1549),"",OFFSET(K!$C$1,$Q1549-1,0))</f>
        <v/>
      </c>
      <c r="F1549" s="213" t="str">
        <f t="shared" ca="1" si="24"/>
        <v/>
      </c>
      <c r="G1549" s="198"/>
      <c r="H1549" s="207"/>
      <c r="I1549" s="207"/>
      <c r="J1549" s="207"/>
      <c r="K1549" s="207"/>
      <c r="L1549" s="207"/>
      <c r="M1549" s="207"/>
      <c r="N1549" s="207"/>
      <c r="O1549" s="199"/>
      <c r="P1549" s="208"/>
      <c r="Q1549" s="209" t="e">
        <f>IF(OR(C1549="",C1549=R$4,C1549=S$4),NA(),MATCH($B1549&amp;$C1549,K!$E:$E,0))</f>
        <v>#N/A</v>
      </c>
    </row>
    <row r="1550" spans="1:17" ht="20.25">
      <c r="A1550" s="193"/>
      <c r="B1550" s="213"/>
      <c r="C1550" s="213"/>
      <c r="D1550" s="213" t="str">
        <f ca="1">IF(ISERROR($Q1550),"",OFFSET(K!$D$1,$Q1550-1,0))</f>
        <v/>
      </c>
      <c r="E1550" s="213" t="str">
        <f ca="1">IF(ISERROR($Q1550),"",OFFSET(K!$C$1,$Q1550-1,0))</f>
        <v/>
      </c>
      <c r="F1550" s="213" t="str">
        <f t="shared" ca="1" si="24"/>
        <v/>
      </c>
      <c r="G1550" s="198"/>
      <c r="H1550" s="207"/>
      <c r="I1550" s="207"/>
      <c r="J1550" s="207"/>
      <c r="K1550" s="207"/>
      <c r="L1550" s="207"/>
      <c r="M1550" s="207"/>
      <c r="N1550" s="207"/>
      <c r="O1550" s="199"/>
      <c r="P1550" s="208"/>
      <c r="Q1550" s="209" t="e">
        <f>IF(OR(C1550="",C1550=R$4,C1550=S$4),NA(),MATCH($B1550&amp;$C1550,K!$E:$E,0))</f>
        <v>#N/A</v>
      </c>
    </row>
    <row r="1551" spans="1:17" ht="20.25">
      <c r="A1551" s="193"/>
      <c r="B1551" s="213"/>
      <c r="C1551" s="213"/>
      <c r="D1551" s="213" t="str">
        <f ca="1">IF(ISERROR($Q1551),"",OFFSET(K!$D$1,$Q1551-1,0))</f>
        <v/>
      </c>
      <c r="E1551" s="213" t="str">
        <f ca="1">IF(ISERROR($Q1551),"",OFFSET(K!$C$1,$Q1551-1,0))</f>
        <v/>
      </c>
      <c r="F1551" s="213" t="str">
        <f t="shared" ca="1" si="24"/>
        <v/>
      </c>
      <c r="G1551" s="198"/>
      <c r="H1551" s="207"/>
      <c r="I1551" s="207"/>
      <c r="J1551" s="207"/>
      <c r="K1551" s="207"/>
      <c r="L1551" s="207"/>
      <c r="M1551" s="207"/>
      <c r="N1551" s="207"/>
      <c r="O1551" s="199"/>
      <c r="P1551" s="208"/>
      <c r="Q1551" s="209" t="e">
        <f>IF(OR(C1551="",C1551=R$4,C1551=S$4),NA(),MATCH($B1551&amp;$C1551,K!$E:$E,0))</f>
        <v>#N/A</v>
      </c>
    </row>
    <row r="1552" spans="1:17" ht="20.25">
      <c r="A1552" s="193"/>
      <c r="B1552" s="213"/>
      <c r="C1552" s="213"/>
      <c r="D1552" s="213" t="str">
        <f ca="1">IF(ISERROR($Q1552),"",OFFSET(K!$D$1,$Q1552-1,0))</f>
        <v/>
      </c>
      <c r="E1552" s="213" t="str">
        <f ca="1">IF(ISERROR($Q1552),"",OFFSET(K!$C$1,$Q1552-1,0))</f>
        <v/>
      </c>
      <c r="F1552" s="213" t="str">
        <f t="shared" ca="1" si="24"/>
        <v/>
      </c>
      <c r="G1552" s="198"/>
      <c r="H1552" s="207"/>
      <c r="I1552" s="207"/>
      <c r="J1552" s="207"/>
      <c r="K1552" s="207"/>
      <c r="L1552" s="207"/>
      <c r="M1552" s="207"/>
      <c r="N1552" s="207"/>
      <c r="O1552" s="199"/>
      <c r="P1552" s="208"/>
      <c r="Q1552" s="209" t="e">
        <f>IF(OR(C1552="",C1552=R$4,C1552=S$4),NA(),MATCH($B1552&amp;$C1552,K!$E:$E,0))</f>
        <v>#N/A</v>
      </c>
    </row>
    <row r="1553" spans="1:17" ht="20.25">
      <c r="A1553" s="193"/>
      <c r="B1553" s="213"/>
      <c r="C1553" s="213"/>
      <c r="D1553" s="213" t="str">
        <f ca="1">IF(ISERROR($Q1553),"",OFFSET(K!$D$1,$Q1553-1,0))</f>
        <v/>
      </c>
      <c r="E1553" s="213" t="str">
        <f ca="1">IF(ISERROR($Q1553),"",OFFSET(K!$C$1,$Q1553-1,0))</f>
        <v/>
      </c>
      <c r="F1553" s="213" t="str">
        <f t="shared" ca="1" si="24"/>
        <v/>
      </c>
      <c r="G1553" s="198"/>
      <c r="H1553" s="207"/>
      <c r="I1553" s="207"/>
      <c r="J1553" s="207"/>
      <c r="K1553" s="207"/>
      <c r="L1553" s="207"/>
      <c r="M1553" s="207"/>
      <c r="N1553" s="207"/>
      <c r="O1553" s="199"/>
      <c r="P1553" s="208"/>
      <c r="Q1553" s="209" t="e">
        <f>IF(OR(C1553="",C1553=R$4,C1553=S$4),NA(),MATCH($B1553&amp;$C1553,K!$E:$E,0))</f>
        <v>#N/A</v>
      </c>
    </row>
    <row r="1554" spans="1:17" ht="20.25">
      <c r="A1554" s="193"/>
      <c r="B1554" s="213"/>
      <c r="C1554" s="213"/>
      <c r="D1554" s="213" t="str">
        <f ca="1">IF(ISERROR($Q1554),"",OFFSET(K!$D$1,$Q1554-1,0))</f>
        <v/>
      </c>
      <c r="E1554" s="213" t="str">
        <f ca="1">IF(ISERROR($Q1554),"",OFFSET(K!$C$1,$Q1554-1,0))</f>
        <v/>
      </c>
      <c r="F1554" s="213" t="str">
        <f t="shared" ca="1" si="24"/>
        <v/>
      </c>
      <c r="G1554" s="198"/>
      <c r="H1554" s="207"/>
      <c r="I1554" s="207"/>
      <c r="J1554" s="207"/>
      <c r="K1554" s="207"/>
      <c r="L1554" s="207"/>
      <c r="M1554" s="207"/>
      <c r="N1554" s="207"/>
      <c r="O1554" s="199"/>
      <c r="P1554" s="208"/>
      <c r="Q1554" s="209" t="e">
        <f>IF(OR(C1554="",C1554=R$4,C1554=S$4),NA(),MATCH($B1554&amp;$C1554,K!$E:$E,0))</f>
        <v>#N/A</v>
      </c>
    </row>
    <row r="1555" spans="1:17" ht="20.25">
      <c r="A1555" s="193"/>
      <c r="B1555" s="213"/>
      <c r="C1555" s="213"/>
      <c r="D1555" s="213" t="str">
        <f ca="1">IF(ISERROR($Q1555),"",OFFSET(K!$D$1,$Q1555-1,0))</f>
        <v/>
      </c>
      <c r="E1555" s="213" t="str">
        <f ca="1">IF(ISERROR($Q1555),"",OFFSET(K!$C$1,$Q1555-1,0))</f>
        <v/>
      </c>
      <c r="F1555" s="213" t="str">
        <f t="shared" ca="1" si="24"/>
        <v/>
      </c>
      <c r="G1555" s="198"/>
      <c r="H1555" s="207"/>
      <c r="I1555" s="207"/>
      <c r="J1555" s="207"/>
      <c r="K1555" s="207"/>
      <c r="L1555" s="207"/>
      <c r="M1555" s="207"/>
      <c r="N1555" s="207"/>
      <c r="O1555" s="199"/>
      <c r="P1555" s="208"/>
      <c r="Q1555" s="209" t="e">
        <f>IF(OR(C1555="",C1555=R$4,C1555=S$4),NA(),MATCH($B1555&amp;$C1555,K!$E:$E,0))</f>
        <v>#N/A</v>
      </c>
    </row>
    <row r="1556" spans="1:17" ht="20.25">
      <c r="A1556" s="193"/>
      <c r="B1556" s="213"/>
      <c r="C1556" s="213"/>
      <c r="D1556" s="213" t="str">
        <f ca="1">IF(ISERROR($Q1556),"",OFFSET(K!$D$1,$Q1556-1,0))</f>
        <v/>
      </c>
      <c r="E1556" s="213" t="str">
        <f ca="1">IF(ISERROR($Q1556),"",OFFSET(K!$C$1,$Q1556-1,0))</f>
        <v/>
      </c>
      <c r="F1556" s="213" t="str">
        <f t="shared" ca="1" si="24"/>
        <v/>
      </c>
      <c r="G1556" s="198"/>
      <c r="H1556" s="207"/>
      <c r="I1556" s="207"/>
      <c r="J1556" s="207"/>
      <c r="K1556" s="207"/>
      <c r="L1556" s="207"/>
      <c r="M1556" s="207"/>
      <c r="N1556" s="207"/>
      <c r="O1556" s="199"/>
      <c r="P1556" s="208"/>
      <c r="Q1556" s="209" t="e">
        <f>IF(OR(C1556="",C1556=R$4,C1556=S$4),NA(),MATCH($B1556&amp;$C1556,K!$E:$E,0))</f>
        <v>#N/A</v>
      </c>
    </row>
    <row r="1557" spans="1:17" ht="20.25">
      <c r="A1557" s="193"/>
      <c r="B1557" s="213"/>
      <c r="C1557" s="213"/>
      <c r="D1557" s="213" t="str">
        <f ca="1">IF(ISERROR($Q1557),"",OFFSET(K!$D$1,$Q1557-1,0))</f>
        <v/>
      </c>
      <c r="E1557" s="213" t="str">
        <f ca="1">IF(ISERROR($Q1557),"",OFFSET(K!$C$1,$Q1557-1,0))</f>
        <v/>
      </c>
      <c r="F1557" s="213" t="str">
        <f t="shared" ca="1" si="24"/>
        <v/>
      </c>
      <c r="G1557" s="198"/>
      <c r="H1557" s="207"/>
      <c r="I1557" s="207"/>
      <c r="J1557" s="207"/>
      <c r="K1557" s="207"/>
      <c r="L1557" s="207"/>
      <c r="M1557" s="207"/>
      <c r="N1557" s="207"/>
      <c r="O1557" s="199"/>
      <c r="P1557" s="208"/>
      <c r="Q1557" s="209" t="e">
        <f>IF(OR(C1557="",C1557=R$4,C1557=S$4),NA(),MATCH($B1557&amp;$C1557,K!$E:$E,0))</f>
        <v>#N/A</v>
      </c>
    </row>
    <row r="1558" spans="1:17" ht="20.25">
      <c r="A1558" s="193"/>
      <c r="B1558" s="213"/>
      <c r="C1558" s="213"/>
      <c r="D1558" s="213" t="str">
        <f ca="1">IF(ISERROR($Q1558),"",OFFSET(K!$D$1,$Q1558-1,0))</f>
        <v/>
      </c>
      <c r="E1558" s="213" t="str">
        <f ca="1">IF(ISERROR($Q1558),"",OFFSET(K!$C$1,$Q1558-1,0))</f>
        <v/>
      </c>
      <c r="F1558" s="213" t="str">
        <f t="shared" ca="1" si="24"/>
        <v/>
      </c>
      <c r="G1558" s="198"/>
      <c r="H1558" s="207"/>
      <c r="I1558" s="207"/>
      <c r="J1558" s="207"/>
      <c r="K1558" s="207"/>
      <c r="L1558" s="207"/>
      <c r="M1558" s="207"/>
      <c r="N1558" s="207"/>
      <c r="O1558" s="199"/>
      <c r="P1558" s="208"/>
      <c r="Q1558" s="209" t="e">
        <f>IF(OR(C1558="",C1558=R$4,C1558=S$4),NA(),MATCH($B1558&amp;$C1558,K!$E:$E,0))</f>
        <v>#N/A</v>
      </c>
    </row>
    <row r="1559" spans="1:17" ht="20.25">
      <c r="A1559" s="193"/>
      <c r="B1559" s="213"/>
      <c r="C1559" s="213"/>
      <c r="D1559" s="213" t="str">
        <f ca="1">IF(ISERROR($Q1559),"",OFFSET(K!$D$1,$Q1559-1,0))</f>
        <v/>
      </c>
      <c r="E1559" s="213" t="str">
        <f ca="1">IF(ISERROR($Q1559),"",OFFSET(K!$C$1,$Q1559-1,0))</f>
        <v/>
      </c>
      <c r="F1559" s="213" t="str">
        <f t="shared" ca="1" si="24"/>
        <v/>
      </c>
      <c r="G1559" s="198"/>
      <c r="H1559" s="207"/>
      <c r="I1559" s="207"/>
      <c r="J1559" s="207"/>
      <c r="K1559" s="207"/>
      <c r="L1559" s="207"/>
      <c r="M1559" s="207"/>
      <c r="N1559" s="207"/>
      <c r="O1559" s="199"/>
      <c r="P1559" s="208"/>
      <c r="Q1559" s="209" t="e">
        <f>IF(OR(C1559="",C1559=R$4,C1559=S$4),NA(),MATCH($B1559&amp;$C1559,K!$E:$E,0))</f>
        <v>#N/A</v>
      </c>
    </row>
    <row r="1560" spans="1:17" ht="20.25">
      <c r="A1560" s="193"/>
      <c r="B1560" s="213"/>
      <c r="C1560" s="213"/>
      <c r="D1560" s="213" t="str">
        <f ca="1">IF(ISERROR($Q1560),"",OFFSET(K!$D$1,$Q1560-1,0))</f>
        <v/>
      </c>
      <c r="E1560" s="213" t="str">
        <f ca="1">IF(ISERROR($Q1560),"",OFFSET(K!$C$1,$Q1560-1,0))</f>
        <v/>
      </c>
      <c r="F1560" s="213" t="str">
        <f t="shared" ca="1" si="24"/>
        <v/>
      </c>
      <c r="G1560" s="198"/>
      <c r="H1560" s="207"/>
      <c r="I1560" s="207"/>
      <c r="J1560" s="207"/>
      <c r="K1560" s="207"/>
      <c r="L1560" s="207"/>
      <c r="M1560" s="207"/>
      <c r="N1560" s="207"/>
      <c r="O1560" s="199"/>
      <c r="P1560" s="208"/>
      <c r="Q1560" s="209" t="e">
        <f>IF(OR(C1560="",C1560=R$4,C1560=S$4),NA(),MATCH($B1560&amp;$C1560,K!$E:$E,0))</f>
        <v>#N/A</v>
      </c>
    </row>
    <row r="1561" spans="1:17" ht="20.25">
      <c r="A1561" s="193"/>
      <c r="B1561" s="213"/>
      <c r="C1561" s="213"/>
      <c r="D1561" s="213" t="str">
        <f ca="1">IF(ISERROR($Q1561),"",OFFSET(K!$D$1,$Q1561-1,0))</f>
        <v/>
      </c>
      <c r="E1561" s="213" t="str">
        <f ca="1">IF(ISERROR($Q1561),"",OFFSET(K!$C$1,$Q1561-1,0))</f>
        <v/>
      </c>
      <c r="F1561" s="213" t="str">
        <f t="shared" ca="1" si="24"/>
        <v/>
      </c>
      <c r="G1561" s="198"/>
      <c r="H1561" s="207"/>
      <c r="I1561" s="207"/>
      <c r="J1561" s="207"/>
      <c r="K1561" s="207"/>
      <c r="L1561" s="207"/>
      <c r="M1561" s="207"/>
      <c r="N1561" s="207"/>
      <c r="O1561" s="199"/>
      <c r="P1561" s="208"/>
      <c r="Q1561" s="209" t="e">
        <f>IF(OR(C1561="",C1561=R$4,C1561=S$4),NA(),MATCH($B1561&amp;$C1561,K!$E:$E,0))</f>
        <v>#N/A</v>
      </c>
    </row>
    <row r="1562" spans="1:17" ht="20.25">
      <c r="A1562" s="193"/>
      <c r="B1562" s="213"/>
      <c r="C1562" s="213"/>
      <c r="D1562" s="213" t="str">
        <f ca="1">IF(ISERROR($Q1562),"",OFFSET(K!$D$1,$Q1562-1,0))</f>
        <v/>
      </c>
      <c r="E1562" s="213" t="str">
        <f ca="1">IF(ISERROR($Q1562),"",OFFSET(K!$C$1,$Q1562-1,0))</f>
        <v/>
      </c>
      <c r="F1562" s="213" t="str">
        <f t="shared" ca="1" si="24"/>
        <v/>
      </c>
      <c r="G1562" s="198"/>
      <c r="H1562" s="207"/>
      <c r="I1562" s="207"/>
      <c r="J1562" s="207"/>
      <c r="K1562" s="207"/>
      <c r="L1562" s="207"/>
      <c r="M1562" s="207"/>
      <c r="N1562" s="207"/>
      <c r="O1562" s="199"/>
      <c r="P1562" s="208"/>
      <c r="Q1562" s="209" t="e">
        <f>IF(OR(C1562="",C1562=R$4,C1562=S$4),NA(),MATCH($B1562&amp;$C1562,K!$E:$E,0))</f>
        <v>#N/A</v>
      </c>
    </row>
    <row r="1563" spans="1:17" ht="20.25">
      <c r="A1563" s="193"/>
      <c r="B1563" s="213"/>
      <c r="C1563" s="213"/>
      <c r="D1563" s="213" t="str">
        <f ca="1">IF(ISERROR($Q1563),"",OFFSET(K!$D$1,$Q1563-1,0))</f>
        <v/>
      </c>
      <c r="E1563" s="213" t="str">
        <f ca="1">IF(ISERROR($Q1563),"",OFFSET(K!$C$1,$Q1563-1,0))</f>
        <v/>
      </c>
      <c r="F1563" s="213" t="str">
        <f t="shared" ca="1" si="24"/>
        <v/>
      </c>
      <c r="G1563" s="198"/>
      <c r="H1563" s="207"/>
      <c r="I1563" s="207"/>
      <c r="J1563" s="207"/>
      <c r="K1563" s="207"/>
      <c r="L1563" s="207"/>
      <c r="M1563" s="207"/>
      <c r="N1563" s="207"/>
      <c r="O1563" s="199"/>
      <c r="P1563" s="208"/>
      <c r="Q1563" s="209" t="e">
        <f>IF(OR(C1563="",C1563=R$4,C1563=S$4),NA(),MATCH($B1563&amp;$C1563,K!$E:$E,0))</f>
        <v>#N/A</v>
      </c>
    </row>
    <row r="1564" spans="1:17" ht="20.25">
      <c r="A1564" s="193"/>
      <c r="B1564" s="213"/>
      <c r="C1564" s="213"/>
      <c r="D1564" s="213" t="str">
        <f ca="1">IF(ISERROR($Q1564),"",OFFSET(K!$D$1,$Q1564-1,0))</f>
        <v/>
      </c>
      <c r="E1564" s="213" t="str">
        <f ca="1">IF(ISERROR($Q1564),"",OFFSET(K!$C$1,$Q1564-1,0))</f>
        <v/>
      </c>
      <c r="F1564" s="213" t="str">
        <f t="shared" ca="1" si="24"/>
        <v/>
      </c>
      <c r="G1564" s="198"/>
      <c r="H1564" s="207"/>
      <c r="I1564" s="207"/>
      <c r="J1564" s="207"/>
      <c r="K1564" s="207"/>
      <c r="L1564" s="207"/>
      <c r="M1564" s="207"/>
      <c r="N1564" s="207"/>
      <c r="O1564" s="199"/>
      <c r="P1564" s="208"/>
      <c r="Q1564" s="209" t="e">
        <f>IF(OR(C1564="",C1564=R$4,C1564=S$4),NA(),MATCH($B1564&amp;$C1564,K!$E:$E,0))</f>
        <v>#N/A</v>
      </c>
    </row>
    <row r="1565" spans="1:17" ht="20.25">
      <c r="A1565" s="193"/>
      <c r="B1565" s="213"/>
      <c r="C1565" s="213"/>
      <c r="D1565" s="213" t="str">
        <f ca="1">IF(ISERROR($Q1565),"",OFFSET(K!$D$1,$Q1565-1,0))</f>
        <v/>
      </c>
      <c r="E1565" s="213" t="str">
        <f ca="1">IF(ISERROR($Q1565),"",OFFSET(K!$C$1,$Q1565-1,0))</f>
        <v/>
      </c>
      <c r="F1565" s="213" t="str">
        <f t="shared" ca="1" si="24"/>
        <v/>
      </c>
      <c r="G1565" s="198"/>
      <c r="H1565" s="207"/>
      <c r="I1565" s="207"/>
      <c r="J1565" s="207"/>
      <c r="K1565" s="207"/>
      <c r="L1565" s="207"/>
      <c r="M1565" s="207"/>
      <c r="N1565" s="207"/>
      <c r="O1565" s="199"/>
      <c r="P1565" s="208"/>
      <c r="Q1565" s="209" t="e">
        <f>IF(OR(C1565="",C1565=R$4,C1565=S$4),NA(),MATCH($B1565&amp;$C1565,K!$E:$E,0))</f>
        <v>#N/A</v>
      </c>
    </row>
    <row r="1566" spans="1:17" ht="20.25">
      <c r="A1566" s="193"/>
      <c r="B1566" s="213"/>
      <c r="C1566" s="213"/>
      <c r="D1566" s="213" t="str">
        <f ca="1">IF(ISERROR($Q1566),"",OFFSET(K!$D$1,$Q1566-1,0))</f>
        <v/>
      </c>
      <c r="E1566" s="213" t="str">
        <f ca="1">IF(ISERROR($Q1566),"",OFFSET(K!$C$1,$Q1566-1,0))</f>
        <v/>
      </c>
      <c r="F1566" s="213" t="str">
        <f t="shared" ca="1" si="24"/>
        <v/>
      </c>
      <c r="G1566" s="198"/>
      <c r="H1566" s="207"/>
      <c r="I1566" s="207"/>
      <c r="J1566" s="207"/>
      <c r="K1566" s="207"/>
      <c r="L1566" s="207"/>
      <c r="M1566" s="207"/>
      <c r="N1566" s="207"/>
      <c r="O1566" s="199"/>
      <c r="P1566" s="208"/>
      <c r="Q1566" s="209" t="e">
        <f>IF(OR(C1566="",C1566=R$4,C1566=S$4),NA(),MATCH($B1566&amp;$C1566,K!$E:$E,0))</f>
        <v>#N/A</v>
      </c>
    </row>
    <row r="1567" spans="1:17" ht="20.25">
      <c r="A1567" s="193"/>
      <c r="B1567" s="213"/>
      <c r="C1567" s="213"/>
      <c r="D1567" s="213" t="str">
        <f ca="1">IF(ISERROR($Q1567),"",OFFSET(K!$D$1,$Q1567-1,0))</f>
        <v/>
      </c>
      <c r="E1567" s="213" t="str">
        <f ca="1">IF(ISERROR($Q1567),"",OFFSET(K!$C$1,$Q1567-1,0))</f>
        <v/>
      </c>
      <c r="F1567" s="213" t="str">
        <f t="shared" ca="1" si="24"/>
        <v/>
      </c>
      <c r="G1567" s="198"/>
      <c r="H1567" s="207"/>
      <c r="I1567" s="207"/>
      <c r="J1567" s="207"/>
      <c r="K1567" s="207"/>
      <c r="L1567" s="207"/>
      <c r="M1567" s="207"/>
      <c r="N1567" s="207"/>
      <c r="O1567" s="199"/>
      <c r="P1567" s="208"/>
      <c r="Q1567" s="209" t="e">
        <f>IF(OR(C1567="",C1567=R$4,C1567=S$4),NA(),MATCH($B1567&amp;$C1567,K!$E:$E,0))</f>
        <v>#N/A</v>
      </c>
    </row>
    <row r="1568" spans="1:17" ht="20.25">
      <c r="A1568" s="193"/>
      <c r="B1568" s="213"/>
      <c r="C1568" s="213"/>
      <c r="D1568" s="213" t="str">
        <f ca="1">IF(ISERROR($Q1568),"",OFFSET(K!$D$1,$Q1568-1,0))</f>
        <v/>
      </c>
      <c r="E1568" s="213" t="str">
        <f ca="1">IF(ISERROR($Q1568),"",OFFSET(K!$C$1,$Q1568-1,0))</f>
        <v/>
      </c>
      <c r="F1568" s="213" t="str">
        <f t="shared" ca="1" si="24"/>
        <v/>
      </c>
      <c r="G1568" s="198"/>
      <c r="H1568" s="207"/>
      <c r="I1568" s="207"/>
      <c r="J1568" s="207"/>
      <c r="K1568" s="207"/>
      <c r="L1568" s="207"/>
      <c r="M1568" s="207"/>
      <c r="N1568" s="207"/>
      <c r="O1568" s="199"/>
      <c r="P1568" s="208"/>
      <c r="Q1568" s="209" t="e">
        <f>IF(OR(C1568="",C1568=R$4,C1568=S$4),NA(),MATCH($B1568&amp;$C1568,K!$E:$E,0))</f>
        <v>#N/A</v>
      </c>
    </row>
    <row r="1569" spans="1:17" ht="20.25">
      <c r="A1569" s="193"/>
      <c r="B1569" s="213"/>
      <c r="C1569" s="213"/>
      <c r="D1569" s="213" t="str">
        <f ca="1">IF(ISERROR($Q1569),"",OFFSET(K!$D$1,$Q1569-1,0))</f>
        <v/>
      </c>
      <c r="E1569" s="213" t="str">
        <f ca="1">IF(ISERROR($Q1569),"",OFFSET(K!$C$1,$Q1569-1,0))</f>
        <v/>
      </c>
      <c r="F1569" s="213" t="str">
        <f t="shared" ca="1" si="24"/>
        <v/>
      </c>
      <c r="G1569" s="198"/>
      <c r="H1569" s="207"/>
      <c r="I1569" s="207"/>
      <c r="J1569" s="207"/>
      <c r="K1569" s="207"/>
      <c r="L1569" s="207"/>
      <c r="M1569" s="207"/>
      <c r="N1569" s="207"/>
      <c r="O1569" s="199"/>
      <c r="P1569" s="208"/>
      <c r="Q1569" s="209" t="e">
        <f>IF(OR(C1569="",C1569=R$4,C1569=S$4),NA(),MATCH($B1569&amp;$C1569,K!$E:$E,0))</f>
        <v>#N/A</v>
      </c>
    </row>
    <row r="1570" spans="1:17" ht="20.25">
      <c r="A1570" s="193"/>
      <c r="B1570" s="213"/>
      <c r="C1570" s="213"/>
      <c r="D1570" s="213" t="str">
        <f ca="1">IF(ISERROR($Q1570),"",OFFSET(K!$D$1,$Q1570-1,0))</f>
        <v/>
      </c>
      <c r="E1570" s="213" t="str">
        <f ca="1">IF(ISERROR($Q1570),"",OFFSET(K!$C$1,$Q1570-1,0))</f>
        <v/>
      </c>
      <c r="F1570" s="213" t="str">
        <f t="shared" ca="1" si="24"/>
        <v/>
      </c>
      <c r="G1570" s="198"/>
      <c r="H1570" s="207"/>
      <c r="I1570" s="207"/>
      <c r="J1570" s="207"/>
      <c r="K1570" s="207"/>
      <c r="L1570" s="207"/>
      <c r="M1570" s="207"/>
      <c r="N1570" s="207"/>
      <c r="O1570" s="199"/>
      <c r="P1570" s="208"/>
      <c r="Q1570" s="209" t="e">
        <f>IF(OR(C1570="",C1570=R$4,C1570=S$4),NA(),MATCH($B1570&amp;$C1570,K!$E:$E,0))</f>
        <v>#N/A</v>
      </c>
    </row>
    <row r="1571" spans="1:17" ht="20.25">
      <c r="A1571" s="193"/>
      <c r="B1571" s="213"/>
      <c r="C1571" s="213"/>
      <c r="D1571" s="213" t="str">
        <f ca="1">IF(ISERROR($Q1571),"",OFFSET(K!$D$1,$Q1571-1,0))</f>
        <v/>
      </c>
      <c r="E1571" s="213" t="str">
        <f ca="1">IF(ISERROR($Q1571),"",OFFSET(K!$C$1,$Q1571-1,0))</f>
        <v/>
      </c>
      <c r="F1571" s="213" t="str">
        <f t="shared" ca="1" si="24"/>
        <v/>
      </c>
      <c r="G1571" s="198"/>
      <c r="H1571" s="207"/>
      <c r="I1571" s="207"/>
      <c r="J1571" s="207"/>
      <c r="K1571" s="207"/>
      <c r="L1571" s="207"/>
      <c r="M1571" s="207"/>
      <c r="N1571" s="207"/>
      <c r="O1571" s="199"/>
      <c r="P1571" s="208"/>
      <c r="Q1571" s="209" t="e">
        <f>IF(OR(C1571="",C1571=R$4,C1571=S$4),NA(),MATCH($B1571&amp;$C1571,K!$E:$E,0))</f>
        <v>#N/A</v>
      </c>
    </row>
    <row r="1572" spans="1:17" ht="20.25">
      <c r="A1572" s="193"/>
      <c r="B1572" s="213"/>
      <c r="C1572" s="213"/>
      <c r="D1572" s="213" t="str">
        <f ca="1">IF(ISERROR($Q1572),"",OFFSET(K!$D$1,$Q1572-1,0))</f>
        <v/>
      </c>
      <c r="E1572" s="213" t="str">
        <f ca="1">IF(ISERROR($Q1572),"",OFFSET(K!$C$1,$Q1572-1,0))</f>
        <v/>
      </c>
      <c r="F1572" s="213" t="str">
        <f t="shared" ca="1" si="24"/>
        <v/>
      </c>
      <c r="G1572" s="198"/>
      <c r="H1572" s="207"/>
      <c r="I1572" s="207"/>
      <c r="J1572" s="207"/>
      <c r="K1572" s="207"/>
      <c r="L1572" s="207"/>
      <c r="M1572" s="207"/>
      <c r="N1572" s="207"/>
      <c r="O1572" s="199"/>
      <c r="P1572" s="208"/>
      <c r="Q1572" s="209" t="e">
        <f>IF(OR(C1572="",C1572=R$4,C1572=S$4),NA(),MATCH($B1572&amp;$C1572,K!$E:$E,0))</f>
        <v>#N/A</v>
      </c>
    </row>
    <row r="1573" spans="1:17" ht="20.25">
      <c r="A1573" s="193"/>
      <c r="B1573" s="213"/>
      <c r="C1573" s="213"/>
      <c r="D1573" s="213" t="str">
        <f ca="1">IF(ISERROR($Q1573),"",OFFSET(K!$D$1,$Q1573-1,0))</f>
        <v/>
      </c>
      <c r="E1573" s="213" t="str">
        <f ca="1">IF(ISERROR($Q1573),"",OFFSET(K!$C$1,$Q1573-1,0))</f>
        <v/>
      </c>
      <c r="F1573" s="213" t="str">
        <f t="shared" ca="1" si="24"/>
        <v/>
      </c>
      <c r="G1573" s="198"/>
      <c r="H1573" s="207"/>
      <c r="I1573" s="207"/>
      <c r="J1573" s="207"/>
      <c r="K1573" s="207"/>
      <c r="L1573" s="207"/>
      <c r="M1573" s="207"/>
      <c r="N1573" s="207"/>
      <c r="O1573" s="199"/>
      <c r="P1573" s="208"/>
      <c r="Q1573" s="209" t="e">
        <f>IF(OR(C1573="",C1573=R$4,C1573=S$4),NA(),MATCH($B1573&amp;$C1573,K!$E:$E,0))</f>
        <v>#N/A</v>
      </c>
    </row>
    <row r="1574" spans="1:17" ht="20.25">
      <c r="A1574" s="193"/>
      <c r="B1574" s="213"/>
      <c r="C1574" s="213"/>
      <c r="D1574" s="213" t="str">
        <f ca="1">IF(ISERROR($Q1574),"",OFFSET(K!$D$1,$Q1574-1,0))</f>
        <v/>
      </c>
      <c r="E1574" s="213" t="str">
        <f ca="1">IF(ISERROR($Q1574),"",OFFSET(K!$C$1,$Q1574-1,0))</f>
        <v/>
      </c>
      <c r="F1574" s="213" t="str">
        <f t="shared" ca="1" si="24"/>
        <v/>
      </c>
      <c r="G1574" s="198"/>
      <c r="H1574" s="207"/>
      <c r="I1574" s="207"/>
      <c r="J1574" s="207"/>
      <c r="K1574" s="207"/>
      <c r="L1574" s="207"/>
      <c r="M1574" s="207"/>
      <c r="N1574" s="207"/>
      <c r="O1574" s="199"/>
      <c r="P1574" s="208"/>
      <c r="Q1574" s="209" t="e">
        <f>IF(OR(C1574="",C1574=R$4,C1574=S$4),NA(),MATCH($B1574&amp;$C1574,K!$E:$E,0))</f>
        <v>#N/A</v>
      </c>
    </row>
    <row r="1575" spans="1:17" ht="20.25">
      <c r="A1575" s="193"/>
      <c r="B1575" s="213"/>
      <c r="C1575" s="213"/>
      <c r="D1575" s="213" t="str">
        <f ca="1">IF(ISERROR($Q1575),"",OFFSET(K!$D$1,$Q1575-1,0))</f>
        <v/>
      </c>
      <c r="E1575" s="213" t="str">
        <f ca="1">IF(ISERROR($Q1575),"",OFFSET(K!$C$1,$Q1575-1,0))</f>
        <v/>
      </c>
      <c r="F1575" s="213" t="str">
        <f t="shared" ca="1" si="24"/>
        <v/>
      </c>
      <c r="G1575" s="198"/>
      <c r="H1575" s="207"/>
      <c r="I1575" s="207"/>
      <c r="J1575" s="207"/>
      <c r="K1575" s="207"/>
      <c r="L1575" s="207"/>
      <c r="M1575" s="207"/>
      <c r="N1575" s="207"/>
      <c r="O1575" s="199"/>
      <c r="P1575" s="208"/>
      <c r="Q1575" s="209" t="e">
        <f>IF(OR(C1575="",C1575=R$4,C1575=S$4),NA(),MATCH($B1575&amp;$C1575,K!$E:$E,0))</f>
        <v>#N/A</v>
      </c>
    </row>
    <row r="1576" spans="1:17" ht="20.25">
      <c r="A1576" s="193"/>
      <c r="B1576" s="213"/>
      <c r="C1576" s="213"/>
      <c r="D1576" s="213" t="str">
        <f ca="1">IF(ISERROR($Q1576),"",OFFSET(K!$D$1,$Q1576-1,0))</f>
        <v/>
      </c>
      <c r="E1576" s="213" t="str">
        <f ca="1">IF(ISERROR($Q1576),"",OFFSET(K!$C$1,$Q1576-1,0))</f>
        <v/>
      </c>
      <c r="F1576" s="213" t="str">
        <f t="shared" ca="1" si="24"/>
        <v/>
      </c>
      <c r="G1576" s="198"/>
      <c r="H1576" s="207"/>
      <c r="I1576" s="207"/>
      <c r="J1576" s="207"/>
      <c r="K1576" s="207"/>
      <c r="L1576" s="207"/>
      <c r="M1576" s="207"/>
      <c r="N1576" s="207"/>
      <c r="O1576" s="199"/>
      <c r="P1576" s="208"/>
      <c r="Q1576" s="209" t="e">
        <f>IF(OR(C1576="",C1576=R$4,C1576=S$4),NA(),MATCH($B1576&amp;$C1576,K!$E:$E,0))</f>
        <v>#N/A</v>
      </c>
    </row>
    <row r="1577" spans="1:17" ht="20.25">
      <c r="A1577" s="193"/>
      <c r="B1577" s="213"/>
      <c r="C1577" s="213"/>
      <c r="D1577" s="213" t="str">
        <f ca="1">IF(ISERROR($Q1577),"",OFFSET(K!$D$1,$Q1577-1,0))</f>
        <v/>
      </c>
      <c r="E1577" s="213" t="str">
        <f ca="1">IF(ISERROR($Q1577),"",OFFSET(K!$C$1,$Q1577-1,0))</f>
        <v/>
      </c>
      <c r="F1577" s="213" t="str">
        <f t="shared" ca="1" si="24"/>
        <v/>
      </c>
      <c r="G1577" s="198"/>
      <c r="H1577" s="207"/>
      <c r="I1577" s="207"/>
      <c r="J1577" s="207"/>
      <c r="K1577" s="207"/>
      <c r="L1577" s="207"/>
      <c r="M1577" s="207"/>
      <c r="N1577" s="207"/>
      <c r="O1577" s="199"/>
      <c r="P1577" s="208"/>
      <c r="Q1577" s="209" t="e">
        <f>IF(OR(C1577="",C1577=R$4,C1577=S$4),NA(),MATCH($B1577&amp;$C1577,K!$E:$E,0))</f>
        <v>#N/A</v>
      </c>
    </row>
    <row r="1578" spans="1:17" ht="20.25">
      <c r="A1578" s="193"/>
      <c r="B1578" s="213"/>
      <c r="C1578" s="213"/>
      <c r="D1578" s="213" t="str">
        <f ca="1">IF(ISERROR($Q1578),"",OFFSET(K!$D$1,$Q1578-1,0))</f>
        <v/>
      </c>
      <c r="E1578" s="213" t="str">
        <f ca="1">IF(ISERROR($Q1578),"",OFFSET(K!$C$1,$Q1578-1,0))</f>
        <v/>
      </c>
      <c r="F1578" s="213" t="str">
        <f t="shared" ca="1" si="24"/>
        <v/>
      </c>
      <c r="G1578" s="198"/>
      <c r="H1578" s="207"/>
      <c r="I1578" s="207"/>
      <c r="J1578" s="207"/>
      <c r="K1578" s="207"/>
      <c r="L1578" s="207"/>
      <c r="M1578" s="207"/>
      <c r="N1578" s="207"/>
      <c r="O1578" s="199"/>
      <c r="P1578" s="208"/>
      <c r="Q1578" s="209" t="e">
        <f>IF(OR(C1578="",C1578=R$4,C1578=S$4),NA(),MATCH($B1578&amp;$C1578,K!$E:$E,0))</f>
        <v>#N/A</v>
      </c>
    </row>
    <row r="1579" spans="1:17" ht="20.25">
      <c r="A1579" s="193"/>
      <c r="B1579" s="213"/>
      <c r="C1579" s="213"/>
      <c r="D1579" s="213" t="str">
        <f ca="1">IF(ISERROR($Q1579),"",OFFSET(K!$D$1,$Q1579-1,0))</f>
        <v/>
      </c>
      <c r="E1579" s="213" t="str">
        <f ca="1">IF(ISERROR($Q1579),"",OFFSET(K!$C$1,$Q1579-1,0))</f>
        <v/>
      </c>
      <c r="F1579" s="213" t="str">
        <f t="shared" ca="1" si="24"/>
        <v/>
      </c>
      <c r="G1579" s="198"/>
      <c r="H1579" s="207"/>
      <c r="I1579" s="207"/>
      <c r="J1579" s="207"/>
      <c r="K1579" s="207"/>
      <c r="L1579" s="207"/>
      <c r="M1579" s="207"/>
      <c r="N1579" s="207"/>
      <c r="O1579" s="199"/>
      <c r="P1579" s="208"/>
      <c r="Q1579" s="209" t="e">
        <f>IF(OR(C1579="",C1579=R$4,C1579=S$4),NA(),MATCH($B1579&amp;$C1579,K!$E:$E,0))</f>
        <v>#N/A</v>
      </c>
    </row>
    <row r="1580" spans="1:17" ht="20.25">
      <c r="A1580" s="193"/>
      <c r="B1580" s="213"/>
      <c r="C1580" s="213"/>
      <c r="D1580" s="213" t="str">
        <f ca="1">IF(ISERROR($Q1580),"",OFFSET(K!$D$1,$Q1580-1,0))</f>
        <v/>
      </c>
      <c r="E1580" s="213" t="str">
        <f ca="1">IF(ISERROR($Q1580),"",OFFSET(K!$C$1,$Q1580-1,0))</f>
        <v/>
      </c>
      <c r="F1580" s="213" t="str">
        <f t="shared" ca="1" si="24"/>
        <v/>
      </c>
      <c r="G1580" s="198"/>
      <c r="H1580" s="207"/>
      <c r="I1580" s="207"/>
      <c r="J1580" s="207"/>
      <c r="K1580" s="207"/>
      <c r="L1580" s="207"/>
      <c r="M1580" s="207"/>
      <c r="N1580" s="207"/>
      <c r="O1580" s="199"/>
      <c r="P1580" s="208"/>
      <c r="Q1580" s="209" t="e">
        <f>IF(OR(C1580="",C1580=R$4,C1580=S$4),NA(),MATCH($B1580&amp;$C1580,K!$E:$E,0))</f>
        <v>#N/A</v>
      </c>
    </row>
    <row r="1581" spans="1:17" ht="20.25">
      <c r="A1581" s="193"/>
      <c r="B1581" s="213"/>
      <c r="C1581" s="213"/>
      <c r="D1581" s="213" t="str">
        <f ca="1">IF(ISERROR($Q1581),"",OFFSET(K!$D$1,$Q1581-1,0))</f>
        <v/>
      </c>
      <c r="E1581" s="213" t="str">
        <f ca="1">IF(ISERROR($Q1581),"",OFFSET(K!$C$1,$Q1581-1,0))</f>
        <v/>
      </c>
      <c r="F1581" s="213" t="str">
        <f t="shared" ca="1" si="24"/>
        <v/>
      </c>
      <c r="G1581" s="198"/>
      <c r="H1581" s="207"/>
      <c r="I1581" s="207"/>
      <c r="J1581" s="207"/>
      <c r="K1581" s="207"/>
      <c r="L1581" s="207"/>
      <c r="M1581" s="207"/>
      <c r="N1581" s="207"/>
      <c r="O1581" s="199"/>
      <c r="P1581" s="208"/>
      <c r="Q1581" s="209" t="e">
        <f>IF(OR(C1581="",C1581=R$4,C1581=S$4),NA(),MATCH($B1581&amp;$C1581,K!$E:$E,0))</f>
        <v>#N/A</v>
      </c>
    </row>
    <row r="1582" spans="1:17" ht="20.25">
      <c r="A1582" s="193"/>
      <c r="B1582" s="213"/>
      <c r="C1582" s="213"/>
      <c r="D1582" s="213" t="str">
        <f ca="1">IF(ISERROR($Q1582),"",OFFSET(K!$D$1,$Q1582-1,0))</f>
        <v/>
      </c>
      <c r="E1582" s="213" t="str">
        <f ca="1">IF(ISERROR($Q1582),"",OFFSET(K!$C$1,$Q1582-1,0))</f>
        <v/>
      </c>
      <c r="F1582" s="213" t="str">
        <f t="shared" ca="1" si="24"/>
        <v/>
      </c>
      <c r="G1582" s="198"/>
      <c r="H1582" s="207"/>
      <c r="I1582" s="207"/>
      <c r="J1582" s="207"/>
      <c r="K1582" s="207"/>
      <c r="L1582" s="207"/>
      <c r="M1582" s="207"/>
      <c r="N1582" s="207"/>
      <c r="O1582" s="199"/>
      <c r="P1582" s="208"/>
      <c r="Q1582" s="209" t="e">
        <f>IF(OR(C1582="",C1582=R$4,C1582=S$4),NA(),MATCH($B1582&amp;$C1582,K!$E:$E,0))</f>
        <v>#N/A</v>
      </c>
    </row>
    <row r="1583" spans="1:17" ht="20.25">
      <c r="A1583" s="193"/>
      <c r="B1583" s="213"/>
      <c r="C1583" s="213"/>
      <c r="D1583" s="213" t="str">
        <f ca="1">IF(ISERROR($Q1583),"",OFFSET(K!$D$1,$Q1583-1,0))</f>
        <v/>
      </c>
      <c r="E1583" s="213" t="str">
        <f ca="1">IF(ISERROR($Q1583),"",OFFSET(K!$C$1,$Q1583-1,0))</f>
        <v/>
      </c>
      <c r="F1583" s="213" t="str">
        <f t="shared" ca="1" si="24"/>
        <v/>
      </c>
      <c r="G1583" s="198"/>
      <c r="H1583" s="207"/>
      <c r="I1583" s="207"/>
      <c r="J1583" s="207"/>
      <c r="K1583" s="207"/>
      <c r="L1583" s="207"/>
      <c r="M1583" s="207"/>
      <c r="N1583" s="207"/>
      <c r="O1583" s="199"/>
      <c r="P1583" s="208"/>
      <c r="Q1583" s="209" t="e">
        <f>IF(OR(C1583="",C1583=R$4,C1583=S$4),NA(),MATCH($B1583&amp;$C1583,K!$E:$E,0))</f>
        <v>#N/A</v>
      </c>
    </row>
    <row r="1584" spans="1:17" ht="20.25">
      <c r="A1584" s="193"/>
      <c r="B1584" s="213"/>
      <c r="C1584" s="213"/>
      <c r="D1584" s="213" t="str">
        <f ca="1">IF(ISERROR($Q1584),"",OFFSET(K!$D$1,$Q1584-1,0))</f>
        <v/>
      </c>
      <c r="E1584" s="213" t="str">
        <f ca="1">IF(ISERROR($Q1584),"",OFFSET(K!$C$1,$Q1584-1,0))</f>
        <v/>
      </c>
      <c r="F1584" s="213" t="str">
        <f t="shared" ca="1" si="24"/>
        <v/>
      </c>
      <c r="G1584" s="198"/>
      <c r="H1584" s="207"/>
      <c r="I1584" s="207"/>
      <c r="J1584" s="207"/>
      <c r="K1584" s="207"/>
      <c r="L1584" s="207"/>
      <c r="M1584" s="207"/>
      <c r="N1584" s="207"/>
      <c r="O1584" s="199"/>
      <c r="P1584" s="208"/>
      <c r="Q1584" s="209" t="e">
        <f>IF(OR(C1584="",C1584=R$4,C1584=S$4),NA(),MATCH($B1584&amp;$C1584,K!$E:$E,0))</f>
        <v>#N/A</v>
      </c>
    </row>
    <row r="1585" spans="1:17" ht="20.25">
      <c r="A1585" s="193"/>
      <c r="B1585" s="213"/>
      <c r="C1585" s="213"/>
      <c r="D1585" s="213" t="str">
        <f ca="1">IF(ISERROR($Q1585),"",OFFSET(K!$D$1,$Q1585-1,0))</f>
        <v/>
      </c>
      <c r="E1585" s="213" t="str">
        <f ca="1">IF(ISERROR($Q1585),"",OFFSET(K!$C$1,$Q1585-1,0))</f>
        <v/>
      </c>
      <c r="F1585" s="213" t="str">
        <f t="shared" ca="1" si="24"/>
        <v/>
      </c>
      <c r="G1585" s="198"/>
      <c r="H1585" s="207"/>
      <c r="I1585" s="207"/>
      <c r="J1585" s="207"/>
      <c r="K1585" s="207"/>
      <c r="L1585" s="207"/>
      <c r="M1585" s="207"/>
      <c r="N1585" s="207"/>
      <c r="O1585" s="199"/>
      <c r="P1585" s="208"/>
      <c r="Q1585" s="209" t="e">
        <f>IF(OR(C1585="",C1585=R$4,C1585=S$4),NA(),MATCH($B1585&amp;$C1585,K!$E:$E,0))</f>
        <v>#N/A</v>
      </c>
    </row>
    <row r="1586" spans="1:17" ht="20.25">
      <c r="A1586" s="193"/>
      <c r="B1586" s="213"/>
      <c r="C1586" s="213"/>
      <c r="D1586" s="213" t="str">
        <f ca="1">IF(ISERROR($Q1586),"",OFFSET(K!$D$1,$Q1586-1,0))</f>
        <v/>
      </c>
      <c r="E1586" s="213" t="str">
        <f ca="1">IF(ISERROR($Q1586),"",OFFSET(K!$C$1,$Q1586-1,0))</f>
        <v/>
      </c>
      <c r="F1586" s="213" t="str">
        <f t="shared" ca="1" si="24"/>
        <v/>
      </c>
      <c r="G1586" s="198"/>
      <c r="H1586" s="207"/>
      <c r="I1586" s="207"/>
      <c r="J1586" s="207"/>
      <c r="K1586" s="207"/>
      <c r="L1586" s="207"/>
      <c r="M1586" s="207"/>
      <c r="N1586" s="207"/>
      <c r="O1586" s="199"/>
      <c r="P1586" s="208"/>
      <c r="Q1586" s="209" t="e">
        <f>IF(OR(C1586="",C1586=R$4,C1586=S$4),NA(),MATCH($B1586&amp;$C1586,K!$E:$E,0))</f>
        <v>#N/A</v>
      </c>
    </row>
    <row r="1587" spans="1:17" ht="20.25">
      <c r="A1587" s="193"/>
      <c r="B1587" s="213"/>
      <c r="C1587" s="213"/>
      <c r="D1587" s="213" t="str">
        <f ca="1">IF(ISERROR($Q1587),"",OFFSET(K!$D$1,$Q1587-1,0))</f>
        <v/>
      </c>
      <c r="E1587" s="213" t="str">
        <f ca="1">IF(ISERROR($Q1587),"",OFFSET(K!$C$1,$Q1587-1,0))</f>
        <v/>
      </c>
      <c r="F1587" s="213" t="str">
        <f t="shared" ca="1" si="24"/>
        <v/>
      </c>
      <c r="G1587" s="198"/>
      <c r="H1587" s="207"/>
      <c r="I1587" s="207"/>
      <c r="J1587" s="207"/>
      <c r="K1587" s="207"/>
      <c r="L1587" s="207"/>
      <c r="M1587" s="207"/>
      <c r="N1587" s="207"/>
      <c r="O1587" s="199"/>
      <c r="P1587" s="208"/>
      <c r="Q1587" s="209" t="e">
        <f>IF(OR(C1587="",C1587=R$4,C1587=S$4),NA(),MATCH($B1587&amp;$C1587,K!$E:$E,0))</f>
        <v>#N/A</v>
      </c>
    </row>
    <row r="1588" spans="1:17" ht="20.25">
      <c r="A1588" s="193"/>
      <c r="B1588" s="213"/>
      <c r="C1588" s="213"/>
      <c r="D1588" s="213" t="str">
        <f ca="1">IF(ISERROR($Q1588),"",OFFSET(K!$D$1,$Q1588-1,0))</f>
        <v/>
      </c>
      <c r="E1588" s="213" t="str">
        <f ca="1">IF(ISERROR($Q1588),"",OFFSET(K!$C$1,$Q1588-1,0))</f>
        <v/>
      </c>
      <c r="F1588" s="213" t="str">
        <f t="shared" ca="1" si="24"/>
        <v/>
      </c>
      <c r="G1588" s="198"/>
      <c r="H1588" s="207"/>
      <c r="I1588" s="207"/>
      <c r="J1588" s="207"/>
      <c r="K1588" s="207"/>
      <c r="L1588" s="207"/>
      <c r="M1588" s="207"/>
      <c r="N1588" s="207"/>
      <c r="O1588" s="199"/>
      <c r="P1588" s="208"/>
      <c r="Q1588" s="209" t="e">
        <f>IF(OR(C1588="",C1588=R$4,C1588=S$4),NA(),MATCH($B1588&amp;$C1588,K!$E:$E,0))</f>
        <v>#N/A</v>
      </c>
    </row>
    <row r="1589" spans="1:17" ht="20.25">
      <c r="A1589" s="193"/>
      <c r="B1589" s="213"/>
      <c r="C1589" s="213"/>
      <c r="D1589" s="213" t="str">
        <f ca="1">IF(ISERROR($Q1589),"",OFFSET(K!$D$1,$Q1589-1,0))</f>
        <v/>
      </c>
      <c r="E1589" s="213" t="str">
        <f ca="1">IF(ISERROR($Q1589),"",OFFSET(K!$C$1,$Q1589-1,0))</f>
        <v/>
      </c>
      <c r="F1589" s="213" t="str">
        <f t="shared" ca="1" si="24"/>
        <v/>
      </c>
      <c r="G1589" s="198"/>
      <c r="H1589" s="207"/>
      <c r="I1589" s="207"/>
      <c r="J1589" s="207"/>
      <c r="K1589" s="207"/>
      <c r="L1589" s="207"/>
      <c r="M1589" s="207"/>
      <c r="N1589" s="207"/>
      <c r="O1589" s="199"/>
      <c r="P1589" s="208"/>
      <c r="Q1589" s="209" t="e">
        <f>IF(OR(C1589="",C1589=R$4,C1589=S$4),NA(),MATCH($B1589&amp;$C1589,K!$E:$E,0))</f>
        <v>#N/A</v>
      </c>
    </row>
    <row r="1590" spans="1:17" ht="20.25">
      <c r="A1590" s="193"/>
      <c r="B1590" s="213"/>
      <c r="C1590" s="213"/>
      <c r="D1590" s="213" t="str">
        <f ca="1">IF(ISERROR($Q1590),"",OFFSET(K!$D$1,$Q1590-1,0))</f>
        <v/>
      </c>
      <c r="E1590" s="213" t="str">
        <f ca="1">IF(ISERROR($Q1590),"",OFFSET(K!$C$1,$Q1590-1,0))</f>
        <v/>
      </c>
      <c r="F1590" s="213" t="str">
        <f t="shared" ca="1" si="24"/>
        <v/>
      </c>
      <c r="G1590" s="198"/>
      <c r="H1590" s="207"/>
      <c r="I1590" s="207"/>
      <c r="J1590" s="207"/>
      <c r="K1590" s="207"/>
      <c r="L1590" s="207"/>
      <c r="M1590" s="207"/>
      <c r="N1590" s="207"/>
      <c r="O1590" s="199"/>
      <c r="P1590" s="208"/>
      <c r="Q1590" s="209" t="e">
        <f>IF(OR(C1590="",C1590=R$4,C1590=S$4),NA(),MATCH($B1590&amp;$C1590,K!$E:$E,0))</f>
        <v>#N/A</v>
      </c>
    </row>
    <row r="1591" spans="1:17" ht="20.25">
      <c r="A1591" s="193"/>
      <c r="B1591" s="213"/>
      <c r="C1591" s="213"/>
      <c r="D1591" s="213" t="str">
        <f ca="1">IF(ISERROR($Q1591),"",OFFSET(K!$D$1,$Q1591-1,0))</f>
        <v/>
      </c>
      <c r="E1591" s="213" t="str">
        <f ca="1">IF(ISERROR($Q1591),"",OFFSET(K!$C$1,$Q1591-1,0))</f>
        <v/>
      </c>
      <c r="F1591" s="213" t="str">
        <f t="shared" ca="1" si="24"/>
        <v/>
      </c>
      <c r="G1591" s="198"/>
      <c r="H1591" s="207"/>
      <c r="I1591" s="207"/>
      <c r="J1591" s="207"/>
      <c r="K1591" s="207"/>
      <c r="L1591" s="207"/>
      <c r="M1591" s="207"/>
      <c r="N1591" s="207"/>
      <c r="O1591" s="199"/>
      <c r="P1591" s="208"/>
      <c r="Q1591" s="209" t="e">
        <f>IF(OR(C1591="",C1591=R$4,C1591=S$4),NA(),MATCH($B1591&amp;$C1591,K!$E:$E,0))</f>
        <v>#N/A</v>
      </c>
    </row>
    <row r="1592" spans="1:17" ht="20.25">
      <c r="A1592" s="193"/>
      <c r="B1592" s="213"/>
      <c r="C1592" s="213"/>
      <c r="D1592" s="213" t="str">
        <f ca="1">IF(ISERROR($Q1592),"",OFFSET(K!$D$1,$Q1592-1,0))</f>
        <v/>
      </c>
      <c r="E1592" s="213" t="str">
        <f ca="1">IF(ISERROR($Q1592),"",OFFSET(K!$C$1,$Q1592-1,0))</f>
        <v/>
      </c>
      <c r="F1592" s="213" t="str">
        <f t="shared" ca="1" si="24"/>
        <v/>
      </c>
      <c r="G1592" s="198"/>
      <c r="H1592" s="207"/>
      <c r="I1592" s="207"/>
      <c r="J1592" s="207"/>
      <c r="K1592" s="207"/>
      <c r="L1592" s="207"/>
      <c r="M1592" s="207"/>
      <c r="N1592" s="207"/>
      <c r="O1592" s="199"/>
      <c r="P1592" s="208"/>
      <c r="Q1592" s="209" t="e">
        <f>IF(OR(C1592="",C1592=R$4,C1592=S$4),NA(),MATCH($B1592&amp;$C1592,K!$E:$E,0))</f>
        <v>#N/A</v>
      </c>
    </row>
    <row r="1593" spans="1:17" ht="20.25">
      <c r="A1593" s="193"/>
      <c r="B1593" s="213"/>
      <c r="C1593" s="213"/>
      <c r="D1593" s="213" t="str">
        <f ca="1">IF(ISERROR($Q1593),"",OFFSET(K!$D$1,$Q1593-1,0))</f>
        <v/>
      </c>
      <c r="E1593" s="213" t="str">
        <f ca="1">IF(ISERROR($Q1593),"",OFFSET(K!$C$1,$Q1593-1,0))</f>
        <v/>
      </c>
      <c r="F1593" s="213" t="str">
        <f t="shared" ca="1" si="24"/>
        <v/>
      </c>
      <c r="G1593" s="198"/>
      <c r="H1593" s="207"/>
      <c r="I1593" s="207"/>
      <c r="J1593" s="207"/>
      <c r="K1593" s="207"/>
      <c r="L1593" s="207"/>
      <c r="M1593" s="207"/>
      <c r="N1593" s="207"/>
      <c r="O1593" s="199"/>
      <c r="P1593" s="208"/>
      <c r="Q1593" s="209" t="e">
        <f>IF(OR(C1593="",C1593=R$4,C1593=S$4),NA(),MATCH($B1593&amp;$C1593,K!$E:$E,0))</f>
        <v>#N/A</v>
      </c>
    </row>
    <row r="1594" spans="1:17" ht="20.25">
      <c r="A1594" s="193"/>
      <c r="B1594" s="213"/>
      <c r="C1594" s="213"/>
      <c r="D1594" s="213" t="str">
        <f ca="1">IF(ISERROR($Q1594),"",OFFSET(K!$D$1,$Q1594-1,0))</f>
        <v/>
      </c>
      <c r="E1594" s="213" t="str">
        <f ca="1">IF(ISERROR($Q1594),"",OFFSET(K!$C$1,$Q1594-1,0))</f>
        <v/>
      </c>
      <c r="F1594" s="213" t="str">
        <f t="shared" ca="1" si="24"/>
        <v/>
      </c>
      <c r="G1594" s="198"/>
      <c r="H1594" s="207"/>
      <c r="I1594" s="207"/>
      <c r="J1594" s="207"/>
      <c r="K1594" s="207"/>
      <c r="L1594" s="207"/>
      <c r="M1594" s="207"/>
      <c r="N1594" s="207"/>
      <c r="O1594" s="199"/>
      <c r="P1594" s="208"/>
      <c r="Q1594" s="209" t="e">
        <f>IF(OR(C1594="",C1594=R$4,C1594=S$4),NA(),MATCH($B1594&amp;$C1594,K!$E:$E,0))</f>
        <v>#N/A</v>
      </c>
    </row>
    <row r="1595" spans="1:17" ht="20.25">
      <c r="A1595" s="193"/>
      <c r="B1595" s="213"/>
      <c r="C1595" s="213"/>
      <c r="D1595" s="213" t="str">
        <f ca="1">IF(ISERROR($Q1595),"",OFFSET(K!$D$1,$Q1595-1,0))</f>
        <v/>
      </c>
      <c r="E1595" s="213" t="str">
        <f ca="1">IF(ISERROR($Q1595),"",OFFSET(K!$C$1,$Q1595-1,0))</f>
        <v/>
      </c>
      <c r="F1595" s="213" t="str">
        <f t="shared" ca="1" si="24"/>
        <v/>
      </c>
      <c r="G1595" s="198"/>
      <c r="H1595" s="207"/>
      <c r="I1595" s="207"/>
      <c r="J1595" s="207"/>
      <c r="K1595" s="207"/>
      <c r="L1595" s="207"/>
      <c r="M1595" s="207"/>
      <c r="N1595" s="207"/>
      <c r="O1595" s="199"/>
      <c r="P1595" s="208"/>
      <c r="Q1595" s="209" t="e">
        <f>IF(OR(C1595="",C1595=R$4,C1595=S$4),NA(),MATCH($B1595&amp;$C1595,K!$E:$E,0))</f>
        <v>#N/A</v>
      </c>
    </row>
    <row r="1596" spans="1:17" ht="20.25">
      <c r="A1596" s="193"/>
      <c r="B1596" s="213"/>
      <c r="C1596" s="213"/>
      <c r="D1596" s="213" t="str">
        <f ca="1">IF(ISERROR($Q1596),"",OFFSET(K!$D$1,$Q1596-1,0))</f>
        <v/>
      </c>
      <c r="E1596" s="213" t="str">
        <f ca="1">IF(ISERROR($Q1596),"",OFFSET(K!$C$1,$Q1596-1,0))</f>
        <v/>
      </c>
      <c r="F1596" s="213" t="str">
        <f t="shared" ca="1" si="24"/>
        <v/>
      </c>
      <c r="G1596" s="198"/>
      <c r="H1596" s="207"/>
      <c r="I1596" s="207"/>
      <c r="J1596" s="207"/>
      <c r="K1596" s="207"/>
      <c r="L1596" s="207"/>
      <c r="M1596" s="207"/>
      <c r="N1596" s="207"/>
      <c r="O1596" s="199"/>
      <c r="P1596" s="208"/>
      <c r="Q1596" s="209" t="e">
        <f>IF(OR(C1596="",C1596=R$4,C1596=S$4),NA(),MATCH($B1596&amp;$C1596,K!$E:$E,0))</f>
        <v>#N/A</v>
      </c>
    </row>
    <row r="1597" spans="1:17" ht="20.25">
      <c r="A1597" s="193"/>
      <c r="B1597" s="213"/>
      <c r="C1597" s="213"/>
      <c r="D1597" s="213" t="str">
        <f ca="1">IF(ISERROR($Q1597),"",OFFSET(K!$D$1,$Q1597-1,0))</f>
        <v/>
      </c>
      <c r="E1597" s="213" t="str">
        <f ca="1">IF(ISERROR($Q1597),"",OFFSET(K!$C$1,$Q1597-1,0))</f>
        <v/>
      </c>
      <c r="F1597" s="213" t="str">
        <f t="shared" ca="1" si="24"/>
        <v/>
      </c>
      <c r="G1597" s="198"/>
      <c r="H1597" s="207"/>
      <c r="I1597" s="207"/>
      <c r="J1597" s="207"/>
      <c r="K1597" s="207"/>
      <c r="L1597" s="207"/>
      <c r="M1597" s="207"/>
      <c r="N1597" s="207"/>
      <c r="O1597" s="199"/>
      <c r="P1597" s="208"/>
      <c r="Q1597" s="209" t="e">
        <f>IF(OR(C1597="",C1597=R$4,C1597=S$4),NA(),MATCH($B1597&amp;$C1597,K!$E:$E,0))</f>
        <v>#N/A</v>
      </c>
    </row>
    <row r="1598" spans="1:17" ht="20.25">
      <c r="A1598" s="193"/>
      <c r="B1598" s="213"/>
      <c r="C1598" s="213"/>
      <c r="D1598" s="213" t="str">
        <f ca="1">IF(ISERROR($Q1598),"",OFFSET(K!$D$1,$Q1598-1,0))</f>
        <v/>
      </c>
      <c r="E1598" s="213" t="str">
        <f ca="1">IF(ISERROR($Q1598),"",OFFSET(K!$C$1,$Q1598-1,0))</f>
        <v/>
      </c>
      <c r="F1598" s="213" t="str">
        <f t="shared" ca="1" si="24"/>
        <v/>
      </c>
      <c r="G1598" s="198"/>
      <c r="H1598" s="207"/>
      <c r="I1598" s="207"/>
      <c r="J1598" s="207"/>
      <c r="K1598" s="207"/>
      <c r="L1598" s="207"/>
      <c r="M1598" s="207"/>
      <c r="N1598" s="207"/>
      <c r="O1598" s="199"/>
      <c r="P1598" s="208"/>
      <c r="Q1598" s="209" t="e">
        <f>IF(OR(C1598="",C1598=R$4,C1598=S$4),NA(),MATCH($B1598&amp;$C1598,K!$E:$E,0))</f>
        <v>#N/A</v>
      </c>
    </row>
    <row r="1599" spans="1:17" ht="20.25">
      <c r="A1599" s="193"/>
      <c r="B1599" s="213"/>
      <c r="C1599" s="213"/>
      <c r="D1599" s="213" t="str">
        <f ca="1">IF(ISERROR($Q1599),"",OFFSET(K!$D$1,$Q1599-1,0))</f>
        <v/>
      </c>
      <c r="E1599" s="213" t="str">
        <f ca="1">IF(ISERROR($Q1599),"",OFFSET(K!$C$1,$Q1599-1,0))</f>
        <v/>
      </c>
      <c r="F1599" s="213" t="str">
        <f t="shared" ca="1" si="24"/>
        <v/>
      </c>
      <c r="G1599" s="198"/>
      <c r="H1599" s="207"/>
      <c r="I1599" s="207"/>
      <c r="J1599" s="207"/>
      <c r="K1599" s="207"/>
      <c r="L1599" s="207"/>
      <c r="M1599" s="207"/>
      <c r="N1599" s="207"/>
      <c r="O1599" s="199"/>
      <c r="P1599" s="208"/>
      <c r="Q1599" s="209" t="e">
        <f>IF(OR(C1599="",C1599=R$4,C1599=S$4),NA(),MATCH($B1599&amp;$C1599,K!$E:$E,0))</f>
        <v>#N/A</v>
      </c>
    </row>
    <row r="1600" spans="1:17" ht="20.25">
      <c r="A1600" s="193"/>
      <c r="B1600" s="213"/>
      <c r="C1600" s="213"/>
      <c r="D1600" s="213" t="str">
        <f ca="1">IF(ISERROR($Q1600),"",OFFSET(K!$D$1,$Q1600-1,0))</f>
        <v/>
      </c>
      <c r="E1600" s="213" t="str">
        <f ca="1">IF(ISERROR($Q1600),"",OFFSET(K!$C$1,$Q1600-1,0))</f>
        <v/>
      </c>
      <c r="F1600" s="213" t="str">
        <f t="shared" ca="1" si="24"/>
        <v/>
      </c>
      <c r="G1600" s="198"/>
      <c r="H1600" s="207"/>
      <c r="I1600" s="207"/>
      <c r="J1600" s="207"/>
      <c r="K1600" s="207"/>
      <c r="L1600" s="207"/>
      <c r="M1600" s="207"/>
      <c r="N1600" s="207"/>
      <c r="O1600" s="199"/>
      <c r="P1600" s="208"/>
      <c r="Q1600" s="209" t="e">
        <f>IF(OR(C1600="",C1600=R$4,C1600=S$4),NA(),MATCH($B1600&amp;$C1600,K!$E:$E,0))</f>
        <v>#N/A</v>
      </c>
    </row>
    <row r="1601" spans="1:17" ht="20.25">
      <c r="A1601" s="193"/>
      <c r="B1601" s="213"/>
      <c r="C1601" s="213"/>
      <c r="D1601" s="213" t="str">
        <f ca="1">IF(ISERROR($Q1601),"",OFFSET(K!$D$1,$Q1601-1,0))</f>
        <v/>
      </c>
      <c r="E1601" s="213" t="str">
        <f ca="1">IF(ISERROR($Q1601),"",OFFSET(K!$C$1,$Q1601-1,0))</f>
        <v/>
      </c>
      <c r="F1601" s="213" t="str">
        <f t="shared" ca="1" si="24"/>
        <v/>
      </c>
      <c r="G1601" s="198"/>
      <c r="H1601" s="207"/>
      <c r="I1601" s="207"/>
      <c r="J1601" s="207"/>
      <c r="K1601" s="207"/>
      <c r="L1601" s="207"/>
      <c r="M1601" s="207"/>
      <c r="N1601" s="207"/>
      <c r="O1601" s="199"/>
      <c r="P1601" s="208"/>
      <c r="Q1601" s="209" t="e">
        <f>IF(OR(C1601="",C1601=R$4,C1601=S$4),NA(),MATCH($B1601&amp;$C1601,K!$E:$E,0))</f>
        <v>#N/A</v>
      </c>
    </row>
    <row r="1602" spans="1:17" ht="20.25">
      <c r="A1602" s="193"/>
      <c r="B1602" s="213"/>
      <c r="C1602" s="213"/>
      <c r="D1602" s="213" t="str">
        <f ca="1">IF(ISERROR($Q1602),"",OFFSET(K!$D$1,$Q1602-1,0))</f>
        <v/>
      </c>
      <c r="E1602" s="213" t="str">
        <f ca="1">IF(ISERROR($Q1602),"",OFFSET(K!$C$1,$Q1602-1,0))</f>
        <v/>
      </c>
      <c r="F1602" s="213" t="str">
        <f t="shared" ca="1" si="24"/>
        <v/>
      </c>
      <c r="G1602" s="198"/>
      <c r="H1602" s="207"/>
      <c r="I1602" s="207"/>
      <c r="J1602" s="207"/>
      <c r="K1602" s="207"/>
      <c r="L1602" s="207"/>
      <c r="M1602" s="207"/>
      <c r="N1602" s="207"/>
      <c r="O1602" s="199"/>
      <c r="P1602" s="208"/>
      <c r="Q1602" s="209" t="e">
        <f>IF(OR(C1602="",C1602=R$4,C1602=S$4),NA(),MATCH($B1602&amp;$C1602,K!$E:$E,0))</f>
        <v>#N/A</v>
      </c>
    </row>
    <row r="1603" spans="1:17" ht="20.25">
      <c r="A1603" s="193"/>
      <c r="B1603" s="213"/>
      <c r="C1603" s="213"/>
      <c r="D1603" s="213" t="str">
        <f ca="1">IF(ISERROR($Q1603),"",OFFSET(K!$D$1,$Q1603-1,0))</f>
        <v/>
      </c>
      <c r="E1603" s="213" t="str">
        <f ca="1">IF(ISERROR($Q1603),"",OFFSET(K!$C$1,$Q1603-1,0))</f>
        <v/>
      </c>
      <c r="F1603" s="213" t="str">
        <f t="shared" ca="1" si="24"/>
        <v/>
      </c>
      <c r="G1603" s="198"/>
      <c r="H1603" s="207"/>
      <c r="I1603" s="207"/>
      <c r="J1603" s="207"/>
      <c r="K1603" s="207"/>
      <c r="L1603" s="207"/>
      <c r="M1603" s="207"/>
      <c r="N1603" s="207"/>
      <c r="O1603" s="199"/>
      <c r="P1603" s="208"/>
      <c r="Q1603" s="209" t="e">
        <f>IF(OR(C1603="",C1603=R$4,C1603=S$4),NA(),MATCH($B1603&amp;$C1603,K!$E:$E,0))</f>
        <v>#N/A</v>
      </c>
    </row>
    <row r="1604" spans="1:17" ht="20.25">
      <c r="A1604" s="193"/>
      <c r="B1604" s="213"/>
      <c r="C1604" s="213"/>
      <c r="D1604" s="213" t="str">
        <f ca="1">IF(ISERROR($Q1604),"",OFFSET(K!$D$1,$Q1604-1,0))</f>
        <v/>
      </c>
      <c r="E1604" s="213" t="str">
        <f ca="1">IF(ISERROR($Q1604),"",OFFSET(K!$C$1,$Q1604-1,0))</f>
        <v/>
      </c>
      <c r="F1604" s="213" t="str">
        <f t="shared" ca="1" si="24"/>
        <v/>
      </c>
      <c r="G1604" s="198"/>
      <c r="H1604" s="207"/>
      <c r="I1604" s="207"/>
      <c r="J1604" s="207"/>
      <c r="K1604" s="207"/>
      <c r="L1604" s="207"/>
      <c r="M1604" s="207"/>
      <c r="N1604" s="207"/>
      <c r="O1604" s="199"/>
      <c r="P1604" s="208"/>
      <c r="Q1604" s="209" t="e">
        <f>IF(OR(C1604="",C1604=R$4,C1604=S$4),NA(),MATCH($B1604&amp;$C1604,K!$E:$E,0))</f>
        <v>#N/A</v>
      </c>
    </row>
    <row r="1605" spans="1:17" ht="20.25">
      <c r="A1605" s="193"/>
      <c r="B1605" s="213"/>
      <c r="C1605" s="213"/>
      <c r="D1605" s="213" t="str">
        <f ca="1">IF(ISERROR($Q1605),"",OFFSET(K!$D$1,$Q1605-1,0))</f>
        <v/>
      </c>
      <c r="E1605" s="213" t="str">
        <f ca="1">IF(ISERROR($Q1605),"",OFFSET(K!$C$1,$Q1605-1,0))</f>
        <v/>
      </c>
      <c r="F1605" s="213" t="str">
        <f t="shared" ref="F1605:F1668" ca="1" si="25">IF(ISERROR($Q1605),"",OFFSET(S_E1,MATCH(B1605&amp;D1605,S_M,0)-1,0))</f>
        <v/>
      </c>
      <c r="G1605" s="198"/>
      <c r="H1605" s="207"/>
      <c r="I1605" s="207"/>
      <c r="J1605" s="207"/>
      <c r="K1605" s="207"/>
      <c r="L1605" s="207"/>
      <c r="M1605" s="207"/>
      <c r="N1605" s="207"/>
      <c r="O1605" s="199"/>
      <c r="P1605" s="208"/>
      <c r="Q1605" s="209" t="e">
        <f>IF(OR(C1605="",C1605=R$4,C1605=S$4),NA(),MATCH($B1605&amp;$C1605,K!$E:$E,0))</f>
        <v>#N/A</v>
      </c>
    </row>
    <row r="1606" spans="1:17" ht="20.25">
      <c r="A1606" s="193"/>
      <c r="B1606" s="213"/>
      <c r="C1606" s="213"/>
      <c r="D1606" s="213" t="str">
        <f ca="1">IF(ISERROR($Q1606),"",OFFSET(K!$D$1,$Q1606-1,0))</f>
        <v/>
      </c>
      <c r="E1606" s="213" t="str">
        <f ca="1">IF(ISERROR($Q1606),"",OFFSET(K!$C$1,$Q1606-1,0))</f>
        <v/>
      </c>
      <c r="F1606" s="213" t="str">
        <f t="shared" ca="1" si="25"/>
        <v/>
      </c>
      <c r="G1606" s="198"/>
      <c r="H1606" s="207"/>
      <c r="I1606" s="207"/>
      <c r="J1606" s="207"/>
      <c r="K1606" s="207"/>
      <c r="L1606" s="207"/>
      <c r="M1606" s="207"/>
      <c r="N1606" s="207"/>
      <c r="O1606" s="199"/>
      <c r="P1606" s="208"/>
      <c r="Q1606" s="209" t="e">
        <f>IF(OR(C1606="",C1606=R$4,C1606=S$4),NA(),MATCH($B1606&amp;$C1606,K!$E:$E,0))</f>
        <v>#N/A</v>
      </c>
    </row>
    <row r="1607" spans="1:17" ht="20.25">
      <c r="A1607" s="193"/>
      <c r="B1607" s="213"/>
      <c r="C1607" s="213"/>
      <c r="D1607" s="213" t="str">
        <f ca="1">IF(ISERROR($Q1607),"",OFFSET(K!$D$1,$Q1607-1,0))</f>
        <v/>
      </c>
      <c r="E1607" s="213" t="str">
        <f ca="1">IF(ISERROR($Q1607),"",OFFSET(K!$C$1,$Q1607-1,0))</f>
        <v/>
      </c>
      <c r="F1607" s="213" t="str">
        <f t="shared" ca="1" si="25"/>
        <v/>
      </c>
      <c r="G1607" s="198"/>
      <c r="H1607" s="207"/>
      <c r="I1607" s="207"/>
      <c r="J1607" s="207"/>
      <c r="K1607" s="207"/>
      <c r="L1607" s="207"/>
      <c r="M1607" s="207"/>
      <c r="N1607" s="207"/>
      <c r="O1607" s="199"/>
      <c r="P1607" s="208"/>
      <c r="Q1607" s="209" t="e">
        <f>IF(OR(C1607="",C1607=R$4,C1607=S$4),NA(),MATCH($B1607&amp;$C1607,K!$E:$E,0))</f>
        <v>#N/A</v>
      </c>
    </row>
    <row r="1608" spans="1:17" ht="20.25">
      <c r="A1608" s="193"/>
      <c r="B1608" s="213"/>
      <c r="C1608" s="213"/>
      <c r="D1608" s="213" t="str">
        <f ca="1">IF(ISERROR($Q1608),"",OFFSET(K!$D$1,$Q1608-1,0))</f>
        <v/>
      </c>
      <c r="E1608" s="213" t="str">
        <f ca="1">IF(ISERROR($Q1608),"",OFFSET(K!$C$1,$Q1608-1,0))</f>
        <v/>
      </c>
      <c r="F1608" s="213" t="str">
        <f t="shared" ca="1" si="25"/>
        <v/>
      </c>
      <c r="G1608" s="198"/>
      <c r="H1608" s="207"/>
      <c r="I1608" s="207"/>
      <c r="J1608" s="207"/>
      <c r="K1608" s="207"/>
      <c r="L1608" s="207"/>
      <c r="M1608" s="207"/>
      <c r="N1608" s="207"/>
      <c r="O1608" s="199"/>
      <c r="P1608" s="208"/>
      <c r="Q1608" s="209" t="e">
        <f>IF(OR(C1608="",C1608=R$4,C1608=S$4),NA(),MATCH($B1608&amp;$C1608,K!$E:$E,0))</f>
        <v>#N/A</v>
      </c>
    </row>
    <row r="1609" spans="1:17" ht="20.25">
      <c r="A1609" s="193"/>
      <c r="B1609" s="213"/>
      <c r="C1609" s="213"/>
      <c r="D1609" s="213" t="str">
        <f ca="1">IF(ISERROR($Q1609),"",OFFSET(K!$D$1,$Q1609-1,0))</f>
        <v/>
      </c>
      <c r="E1609" s="213" t="str">
        <f ca="1">IF(ISERROR($Q1609),"",OFFSET(K!$C$1,$Q1609-1,0))</f>
        <v/>
      </c>
      <c r="F1609" s="213" t="str">
        <f t="shared" ca="1" si="25"/>
        <v/>
      </c>
      <c r="G1609" s="198"/>
      <c r="H1609" s="207"/>
      <c r="I1609" s="207"/>
      <c r="J1609" s="207"/>
      <c r="K1609" s="207"/>
      <c r="L1609" s="207"/>
      <c r="M1609" s="207"/>
      <c r="N1609" s="207"/>
      <c r="O1609" s="199"/>
      <c r="P1609" s="208"/>
      <c r="Q1609" s="209" t="e">
        <f>IF(OR(C1609="",C1609=R$4,C1609=S$4),NA(),MATCH($B1609&amp;$C1609,K!$E:$E,0))</f>
        <v>#N/A</v>
      </c>
    </row>
    <row r="1610" spans="1:17" ht="20.25">
      <c r="A1610" s="193"/>
      <c r="B1610" s="213"/>
      <c r="C1610" s="213"/>
      <c r="D1610" s="213" t="str">
        <f ca="1">IF(ISERROR($Q1610),"",OFFSET(K!$D$1,$Q1610-1,0))</f>
        <v/>
      </c>
      <c r="E1610" s="213" t="str">
        <f ca="1">IF(ISERROR($Q1610),"",OFFSET(K!$C$1,$Q1610-1,0))</f>
        <v/>
      </c>
      <c r="F1610" s="213" t="str">
        <f t="shared" ca="1" si="25"/>
        <v/>
      </c>
      <c r="G1610" s="198"/>
      <c r="H1610" s="207"/>
      <c r="I1610" s="207"/>
      <c r="J1610" s="207"/>
      <c r="K1610" s="207"/>
      <c r="L1610" s="207"/>
      <c r="M1610" s="207"/>
      <c r="N1610" s="207"/>
      <c r="O1610" s="199"/>
      <c r="P1610" s="208"/>
      <c r="Q1610" s="209" t="e">
        <f>IF(OR(C1610="",C1610=R$4,C1610=S$4),NA(),MATCH($B1610&amp;$C1610,K!$E:$E,0))</f>
        <v>#N/A</v>
      </c>
    </row>
    <row r="1611" spans="1:17" ht="20.25">
      <c r="A1611" s="193"/>
      <c r="B1611" s="213"/>
      <c r="C1611" s="213"/>
      <c r="D1611" s="213" t="str">
        <f ca="1">IF(ISERROR($Q1611),"",OFFSET(K!$D$1,$Q1611-1,0))</f>
        <v/>
      </c>
      <c r="E1611" s="213" t="str">
        <f ca="1">IF(ISERROR($Q1611),"",OFFSET(K!$C$1,$Q1611-1,0))</f>
        <v/>
      </c>
      <c r="F1611" s="213" t="str">
        <f t="shared" ca="1" si="25"/>
        <v/>
      </c>
      <c r="G1611" s="198"/>
      <c r="H1611" s="207"/>
      <c r="I1611" s="207"/>
      <c r="J1611" s="207"/>
      <c r="K1611" s="207"/>
      <c r="L1611" s="207"/>
      <c r="M1611" s="207"/>
      <c r="N1611" s="207"/>
      <c r="O1611" s="199"/>
      <c r="P1611" s="208"/>
      <c r="Q1611" s="209" t="e">
        <f>IF(OR(C1611="",C1611=R$4,C1611=S$4),NA(),MATCH($B1611&amp;$C1611,K!$E:$E,0))</f>
        <v>#N/A</v>
      </c>
    </row>
    <row r="1612" spans="1:17" ht="20.25">
      <c r="A1612" s="193"/>
      <c r="B1612" s="213"/>
      <c r="C1612" s="213"/>
      <c r="D1612" s="213" t="str">
        <f ca="1">IF(ISERROR($Q1612),"",OFFSET(K!$D$1,$Q1612-1,0))</f>
        <v/>
      </c>
      <c r="E1612" s="213" t="str">
        <f ca="1">IF(ISERROR($Q1612),"",OFFSET(K!$C$1,$Q1612-1,0))</f>
        <v/>
      </c>
      <c r="F1612" s="213" t="str">
        <f t="shared" ca="1" si="25"/>
        <v/>
      </c>
      <c r="G1612" s="198"/>
      <c r="H1612" s="207"/>
      <c r="I1612" s="207"/>
      <c r="J1612" s="207"/>
      <c r="K1612" s="207"/>
      <c r="L1612" s="207"/>
      <c r="M1612" s="207"/>
      <c r="N1612" s="207"/>
      <c r="O1612" s="199"/>
      <c r="P1612" s="208"/>
      <c r="Q1612" s="209" t="e">
        <f>IF(OR(C1612="",C1612=R$4,C1612=S$4),NA(),MATCH($B1612&amp;$C1612,K!$E:$E,0))</f>
        <v>#N/A</v>
      </c>
    </row>
    <row r="1613" spans="1:17" ht="20.25">
      <c r="A1613" s="193"/>
      <c r="B1613" s="213"/>
      <c r="C1613" s="213"/>
      <c r="D1613" s="213" t="str">
        <f ca="1">IF(ISERROR($Q1613),"",OFFSET(K!$D$1,$Q1613-1,0))</f>
        <v/>
      </c>
      <c r="E1613" s="213" t="str">
        <f ca="1">IF(ISERROR($Q1613),"",OFFSET(K!$C$1,$Q1613-1,0))</f>
        <v/>
      </c>
      <c r="F1613" s="213" t="str">
        <f t="shared" ca="1" si="25"/>
        <v/>
      </c>
      <c r="G1613" s="198"/>
      <c r="H1613" s="207"/>
      <c r="I1613" s="207"/>
      <c r="J1613" s="207"/>
      <c r="K1613" s="207"/>
      <c r="L1613" s="207"/>
      <c r="M1613" s="207"/>
      <c r="N1613" s="207"/>
      <c r="O1613" s="199"/>
      <c r="P1613" s="208"/>
      <c r="Q1613" s="209" t="e">
        <f>IF(OR(C1613="",C1613=R$4,C1613=S$4),NA(),MATCH($B1613&amp;$C1613,K!$E:$E,0))</f>
        <v>#N/A</v>
      </c>
    </row>
    <row r="1614" spans="1:17" ht="20.25">
      <c r="A1614" s="193"/>
      <c r="B1614" s="213"/>
      <c r="C1614" s="213"/>
      <c r="D1614" s="213" t="str">
        <f ca="1">IF(ISERROR($Q1614),"",OFFSET(K!$D$1,$Q1614-1,0))</f>
        <v/>
      </c>
      <c r="E1614" s="213" t="str">
        <f ca="1">IF(ISERROR($Q1614),"",OFFSET(K!$C$1,$Q1614-1,0))</f>
        <v/>
      </c>
      <c r="F1614" s="213" t="str">
        <f t="shared" ca="1" si="25"/>
        <v/>
      </c>
      <c r="G1614" s="198"/>
      <c r="H1614" s="207"/>
      <c r="I1614" s="207"/>
      <c r="J1614" s="207"/>
      <c r="K1614" s="207"/>
      <c r="L1614" s="207"/>
      <c r="M1614" s="207"/>
      <c r="N1614" s="207"/>
      <c r="O1614" s="199"/>
      <c r="P1614" s="208"/>
      <c r="Q1614" s="209" t="e">
        <f>IF(OR(C1614="",C1614=R$4,C1614=S$4),NA(),MATCH($B1614&amp;$C1614,K!$E:$E,0))</f>
        <v>#N/A</v>
      </c>
    </row>
    <row r="1615" spans="1:17" ht="20.25">
      <c r="A1615" s="193"/>
      <c r="B1615" s="213"/>
      <c r="C1615" s="213"/>
      <c r="D1615" s="213" t="str">
        <f ca="1">IF(ISERROR($Q1615),"",OFFSET(K!$D$1,$Q1615-1,0))</f>
        <v/>
      </c>
      <c r="E1615" s="213" t="str">
        <f ca="1">IF(ISERROR($Q1615),"",OFFSET(K!$C$1,$Q1615-1,0))</f>
        <v/>
      </c>
      <c r="F1615" s="213" t="str">
        <f t="shared" ca="1" si="25"/>
        <v/>
      </c>
      <c r="G1615" s="198"/>
      <c r="H1615" s="207"/>
      <c r="I1615" s="207"/>
      <c r="J1615" s="207"/>
      <c r="K1615" s="207"/>
      <c r="L1615" s="207"/>
      <c r="M1615" s="207"/>
      <c r="N1615" s="207"/>
      <c r="O1615" s="199"/>
      <c r="P1615" s="208"/>
      <c r="Q1615" s="209" t="e">
        <f>IF(OR(C1615="",C1615=R$4,C1615=S$4),NA(),MATCH($B1615&amp;$C1615,K!$E:$E,0))</f>
        <v>#N/A</v>
      </c>
    </row>
    <row r="1616" spans="1:17" ht="20.25">
      <c r="A1616" s="193"/>
      <c r="B1616" s="213"/>
      <c r="C1616" s="213"/>
      <c r="D1616" s="213" t="str">
        <f ca="1">IF(ISERROR($Q1616),"",OFFSET(K!$D$1,$Q1616-1,0))</f>
        <v/>
      </c>
      <c r="E1616" s="213" t="str">
        <f ca="1">IF(ISERROR($Q1616),"",OFFSET(K!$C$1,$Q1616-1,0))</f>
        <v/>
      </c>
      <c r="F1616" s="213" t="str">
        <f t="shared" ca="1" si="25"/>
        <v/>
      </c>
      <c r="G1616" s="198"/>
      <c r="H1616" s="207"/>
      <c r="I1616" s="207"/>
      <c r="J1616" s="207"/>
      <c r="K1616" s="207"/>
      <c r="L1616" s="207"/>
      <c r="M1616" s="207"/>
      <c r="N1616" s="207"/>
      <c r="O1616" s="199"/>
      <c r="P1616" s="208"/>
      <c r="Q1616" s="209" t="e">
        <f>IF(OR(C1616="",C1616=R$4,C1616=S$4),NA(),MATCH($B1616&amp;$C1616,K!$E:$E,0))</f>
        <v>#N/A</v>
      </c>
    </row>
    <row r="1617" spans="1:17" ht="20.25">
      <c r="A1617" s="193"/>
      <c r="B1617" s="213"/>
      <c r="C1617" s="213"/>
      <c r="D1617" s="213" t="str">
        <f ca="1">IF(ISERROR($Q1617),"",OFFSET(K!$D$1,$Q1617-1,0))</f>
        <v/>
      </c>
      <c r="E1617" s="213" t="str">
        <f ca="1">IF(ISERROR($Q1617),"",OFFSET(K!$C$1,$Q1617-1,0))</f>
        <v/>
      </c>
      <c r="F1617" s="213" t="str">
        <f t="shared" ca="1" si="25"/>
        <v/>
      </c>
      <c r="G1617" s="198"/>
      <c r="H1617" s="207"/>
      <c r="I1617" s="207"/>
      <c r="J1617" s="207"/>
      <c r="K1617" s="207"/>
      <c r="L1617" s="207"/>
      <c r="M1617" s="207"/>
      <c r="N1617" s="207"/>
      <c r="O1617" s="199"/>
      <c r="P1617" s="208"/>
      <c r="Q1617" s="209" t="e">
        <f>IF(OR(C1617="",C1617=R$4,C1617=S$4),NA(),MATCH($B1617&amp;$C1617,K!$E:$E,0))</f>
        <v>#N/A</v>
      </c>
    </row>
    <row r="1618" spans="1:17" ht="20.25">
      <c r="A1618" s="193"/>
      <c r="B1618" s="213"/>
      <c r="C1618" s="213"/>
      <c r="D1618" s="213" t="str">
        <f ca="1">IF(ISERROR($Q1618),"",OFFSET(K!$D$1,$Q1618-1,0))</f>
        <v/>
      </c>
      <c r="E1618" s="213" t="str">
        <f ca="1">IF(ISERROR($Q1618),"",OFFSET(K!$C$1,$Q1618-1,0))</f>
        <v/>
      </c>
      <c r="F1618" s="213" t="str">
        <f t="shared" ca="1" si="25"/>
        <v/>
      </c>
      <c r="G1618" s="198"/>
      <c r="H1618" s="207"/>
      <c r="I1618" s="207"/>
      <c r="J1618" s="207"/>
      <c r="K1618" s="207"/>
      <c r="L1618" s="207"/>
      <c r="M1618" s="207"/>
      <c r="N1618" s="207"/>
      <c r="O1618" s="199"/>
      <c r="P1618" s="208"/>
      <c r="Q1618" s="209" t="e">
        <f>IF(OR(C1618="",C1618=R$4,C1618=S$4),NA(),MATCH($B1618&amp;$C1618,K!$E:$E,0))</f>
        <v>#N/A</v>
      </c>
    </row>
    <row r="1619" spans="1:17" ht="20.25">
      <c r="A1619" s="193"/>
      <c r="B1619" s="213"/>
      <c r="C1619" s="213"/>
      <c r="D1619" s="213" t="str">
        <f ca="1">IF(ISERROR($Q1619),"",OFFSET(K!$D$1,$Q1619-1,0))</f>
        <v/>
      </c>
      <c r="E1619" s="213" t="str">
        <f ca="1">IF(ISERROR($Q1619),"",OFFSET(K!$C$1,$Q1619-1,0))</f>
        <v/>
      </c>
      <c r="F1619" s="213" t="str">
        <f t="shared" ca="1" si="25"/>
        <v/>
      </c>
      <c r="G1619" s="198"/>
      <c r="H1619" s="207"/>
      <c r="I1619" s="207"/>
      <c r="J1619" s="207"/>
      <c r="K1619" s="207"/>
      <c r="L1619" s="207"/>
      <c r="M1619" s="207"/>
      <c r="N1619" s="207"/>
      <c r="O1619" s="199"/>
      <c r="P1619" s="208"/>
      <c r="Q1619" s="209" t="e">
        <f>IF(OR(C1619="",C1619=R$4,C1619=S$4),NA(),MATCH($B1619&amp;$C1619,K!$E:$E,0))</f>
        <v>#N/A</v>
      </c>
    </row>
    <row r="1620" spans="1:17" ht="20.25">
      <c r="A1620" s="193"/>
      <c r="B1620" s="213"/>
      <c r="C1620" s="213"/>
      <c r="D1620" s="213" t="str">
        <f ca="1">IF(ISERROR($Q1620),"",OFFSET(K!$D$1,$Q1620-1,0))</f>
        <v/>
      </c>
      <c r="E1620" s="213" t="str">
        <f ca="1">IF(ISERROR($Q1620),"",OFFSET(K!$C$1,$Q1620-1,0))</f>
        <v/>
      </c>
      <c r="F1620" s="213" t="str">
        <f t="shared" ca="1" si="25"/>
        <v/>
      </c>
      <c r="G1620" s="198"/>
      <c r="H1620" s="207"/>
      <c r="I1620" s="207"/>
      <c r="J1620" s="207"/>
      <c r="K1620" s="207"/>
      <c r="L1620" s="207"/>
      <c r="M1620" s="207"/>
      <c r="N1620" s="207"/>
      <c r="O1620" s="199"/>
      <c r="P1620" s="208"/>
      <c r="Q1620" s="209" t="e">
        <f>IF(OR(C1620="",C1620=R$4,C1620=S$4),NA(),MATCH($B1620&amp;$C1620,K!$E:$E,0))</f>
        <v>#N/A</v>
      </c>
    </row>
    <row r="1621" spans="1:17" ht="20.25">
      <c r="A1621" s="193"/>
      <c r="B1621" s="213"/>
      <c r="C1621" s="213"/>
      <c r="D1621" s="213" t="str">
        <f ca="1">IF(ISERROR($Q1621),"",OFFSET(K!$D$1,$Q1621-1,0))</f>
        <v/>
      </c>
      <c r="E1621" s="213" t="str">
        <f ca="1">IF(ISERROR($Q1621),"",OFFSET(K!$C$1,$Q1621-1,0))</f>
        <v/>
      </c>
      <c r="F1621" s="213" t="str">
        <f t="shared" ca="1" si="25"/>
        <v/>
      </c>
      <c r="G1621" s="198"/>
      <c r="H1621" s="207"/>
      <c r="I1621" s="207"/>
      <c r="J1621" s="207"/>
      <c r="K1621" s="207"/>
      <c r="L1621" s="207"/>
      <c r="M1621" s="207"/>
      <c r="N1621" s="207"/>
      <c r="O1621" s="199"/>
      <c r="P1621" s="208"/>
      <c r="Q1621" s="209" t="e">
        <f>IF(OR(C1621="",C1621=R$4,C1621=S$4),NA(),MATCH($B1621&amp;$C1621,K!$E:$E,0))</f>
        <v>#N/A</v>
      </c>
    </row>
    <row r="1622" spans="1:17" ht="20.25">
      <c r="A1622" s="193"/>
      <c r="B1622" s="213"/>
      <c r="C1622" s="213"/>
      <c r="D1622" s="213" t="str">
        <f ca="1">IF(ISERROR($Q1622),"",OFFSET(K!$D$1,$Q1622-1,0))</f>
        <v/>
      </c>
      <c r="E1622" s="213" t="str">
        <f ca="1">IF(ISERROR($Q1622),"",OFFSET(K!$C$1,$Q1622-1,0))</f>
        <v/>
      </c>
      <c r="F1622" s="213" t="str">
        <f t="shared" ca="1" si="25"/>
        <v/>
      </c>
      <c r="G1622" s="198"/>
      <c r="H1622" s="207"/>
      <c r="I1622" s="207"/>
      <c r="J1622" s="207"/>
      <c r="K1622" s="207"/>
      <c r="L1622" s="207"/>
      <c r="M1622" s="207"/>
      <c r="N1622" s="207"/>
      <c r="O1622" s="199"/>
      <c r="P1622" s="208"/>
      <c r="Q1622" s="209" t="e">
        <f>IF(OR(C1622="",C1622=R$4,C1622=S$4),NA(),MATCH($B1622&amp;$C1622,K!$E:$E,0))</f>
        <v>#N/A</v>
      </c>
    </row>
    <row r="1623" spans="1:17" ht="20.25">
      <c r="A1623" s="193"/>
      <c r="B1623" s="213"/>
      <c r="C1623" s="213"/>
      <c r="D1623" s="213" t="str">
        <f ca="1">IF(ISERROR($Q1623),"",OFFSET(K!$D$1,$Q1623-1,0))</f>
        <v/>
      </c>
      <c r="E1623" s="213" t="str">
        <f ca="1">IF(ISERROR($Q1623),"",OFFSET(K!$C$1,$Q1623-1,0))</f>
        <v/>
      </c>
      <c r="F1623" s="213" t="str">
        <f t="shared" ca="1" si="25"/>
        <v/>
      </c>
      <c r="G1623" s="198"/>
      <c r="H1623" s="207"/>
      <c r="I1623" s="207"/>
      <c r="J1623" s="207"/>
      <c r="K1623" s="207"/>
      <c r="L1623" s="207"/>
      <c r="M1623" s="207"/>
      <c r="N1623" s="207"/>
      <c r="O1623" s="199"/>
      <c r="P1623" s="208"/>
      <c r="Q1623" s="209" t="e">
        <f>IF(OR(C1623="",C1623=R$4,C1623=S$4),NA(),MATCH($B1623&amp;$C1623,K!$E:$E,0))</f>
        <v>#N/A</v>
      </c>
    </row>
    <row r="1624" spans="1:17" ht="20.25">
      <c r="A1624" s="193"/>
      <c r="B1624" s="213"/>
      <c r="C1624" s="213"/>
      <c r="D1624" s="213" t="str">
        <f ca="1">IF(ISERROR($Q1624),"",OFFSET(K!$D$1,$Q1624-1,0))</f>
        <v/>
      </c>
      <c r="E1624" s="213" t="str">
        <f ca="1">IF(ISERROR($Q1624),"",OFFSET(K!$C$1,$Q1624-1,0))</f>
        <v/>
      </c>
      <c r="F1624" s="213" t="str">
        <f t="shared" ca="1" si="25"/>
        <v/>
      </c>
      <c r="G1624" s="198"/>
      <c r="H1624" s="207"/>
      <c r="I1624" s="207"/>
      <c r="J1624" s="207"/>
      <c r="K1624" s="207"/>
      <c r="L1624" s="207"/>
      <c r="M1624" s="207"/>
      <c r="N1624" s="207"/>
      <c r="O1624" s="199"/>
      <c r="P1624" s="208"/>
      <c r="Q1624" s="209" t="e">
        <f>IF(OR(C1624="",C1624=R$4,C1624=S$4),NA(),MATCH($B1624&amp;$C1624,K!$E:$E,0))</f>
        <v>#N/A</v>
      </c>
    </row>
    <row r="1625" spans="1:17" ht="20.25">
      <c r="A1625" s="193"/>
      <c r="B1625" s="213"/>
      <c r="C1625" s="213"/>
      <c r="D1625" s="213" t="str">
        <f ca="1">IF(ISERROR($Q1625),"",OFFSET(K!$D$1,$Q1625-1,0))</f>
        <v/>
      </c>
      <c r="E1625" s="213" t="str">
        <f ca="1">IF(ISERROR($Q1625),"",OFFSET(K!$C$1,$Q1625-1,0))</f>
        <v/>
      </c>
      <c r="F1625" s="213" t="str">
        <f t="shared" ca="1" si="25"/>
        <v/>
      </c>
      <c r="G1625" s="198"/>
      <c r="H1625" s="207"/>
      <c r="I1625" s="207"/>
      <c r="J1625" s="207"/>
      <c r="K1625" s="207"/>
      <c r="L1625" s="207"/>
      <c r="M1625" s="207"/>
      <c r="N1625" s="207"/>
      <c r="O1625" s="199"/>
      <c r="P1625" s="208"/>
      <c r="Q1625" s="209" t="e">
        <f>IF(OR(C1625="",C1625=R$4,C1625=S$4),NA(),MATCH($B1625&amp;$C1625,K!$E:$E,0))</f>
        <v>#N/A</v>
      </c>
    </row>
    <row r="1626" spans="1:17" ht="20.25">
      <c r="A1626" s="193"/>
      <c r="B1626" s="213"/>
      <c r="C1626" s="213"/>
      <c r="D1626" s="213" t="str">
        <f ca="1">IF(ISERROR($Q1626),"",OFFSET(K!$D$1,$Q1626-1,0))</f>
        <v/>
      </c>
      <c r="E1626" s="213" t="str">
        <f ca="1">IF(ISERROR($Q1626),"",OFFSET(K!$C$1,$Q1626-1,0))</f>
        <v/>
      </c>
      <c r="F1626" s="213" t="str">
        <f t="shared" ca="1" si="25"/>
        <v/>
      </c>
      <c r="G1626" s="198"/>
      <c r="H1626" s="207"/>
      <c r="I1626" s="207"/>
      <c r="J1626" s="207"/>
      <c r="K1626" s="207"/>
      <c r="L1626" s="207"/>
      <c r="M1626" s="207"/>
      <c r="N1626" s="207"/>
      <c r="O1626" s="199"/>
      <c r="P1626" s="208"/>
      <c r="Q1626" s="209" t="e">
        <f>IF(OR(C1626="",C1626=R$4,C1626=S$4),NA(),MATCH($B1626&amp;$C1626,K!$E:$E,0))</f>
        <v>#N/A</v>
      </c>
    </row>
    <row r="1627" spans="1:17" ht="20.25">
      <c r="A1627" s="193"/>
      <c r="B1627" s="213"/>
      <c r="C1627" s="213"/>
      <c r="D1627" s="213" t="str">
        <f ca="1">IF(ISERROR($Q1627),"",OFFSET(K!$D$1,$Q1627-1,0))</f>
        <v/>
      </c>
      <c r="E1627" s="213" t="str">
        <f ca="1">IF(ISERROR($Q1627),"",OFFSET(K!$C$1,$Q1627-1,0))</f>
        <v/>
      </c>
      <c r="F1627" s="213" t="str">
        <f t="shared" ca="1" si="25"/>
        <v/>
      </c>
      <c r="G1627" s="198"/>
      <c r="H1627" s="207"/>
      <c r="I1627" s="207"/>
      <c r="J1627" s="207"/>
      <c r="K1627" s="207"/>
      <c r="L1627" s="207"/>
      <c r="M1627" s="207"/>
      <c r="N1627" s="207"/>
      <c r="O1627" s="199"/>
      <c r="P1627" s="208"/>
      <c r="Q1627" s="209" t="e">
        <f>IF(OR(C1627="",C1627=R$4,C1627=S$4),NA(),MATCH($B1627&amp;$C1627,K!$E:$E,0))</f>
        <v>#N/A</v>
      </c>
    </row>
    <row r="1628" spans="1:17" ht="20.25">
      <c r="A1628" s="193"/>
      <c r="B1628" s="213"/>
      <c r="C1628" s="213"/>
      <c r="D1628" s="213" t="str">
        <f ca="1">IF(ISERROR($Q1628),"",OFFSET(K!$D$1,$Q1628-1,0))</f>
        <v/>
      </c>
      <c r="E1628" s="213" t="str">
        <f ca="1">IF(ISERROR($Q1628),"",OFFSET(K!$C$1,$Q1628-1,0))</f>
        <v/>
      </c>
      <c r="F1628" s="213" t="str">
        <f t="shared" ca="1" si="25"/>
        <v/>
      </c>
      <c r="G1628" s="198"/>
      <c r="H1628" s="207"/>
      <c r="I1628" s="207"/>
      <c r="J1628" s="207"/>
      <c r="K1628" s="207"/>
      <c r="L1628" s="207"/>
      <c r="M1628" s="207"/>
      <c r="N1628" s="207"/>
      <c r="O1628" s="199"/>
      <c r="P1628" s="208"/>
      <c r="Q1628" s="209" t="e">
        <f>IF(OR(C1628="",C1628=R$4,C1628=S$4),NA(),MATCH($B1628&amp;$C1628,K!$E:$E,0))</f>
        <v>#N/A</v>
      </c>
    </row>
    <row r="1629" spans="1:17" ht="20.25">
      <c r="A1629" s="193"/>
      <c r="B1629" s="213"/>
      <c r="C1629" s="213"/>
      <c r="D1629" s="213" t="str">
        <f ca="1">IF(ISERROR($Q1629),"",OFFSET(K!$D$1,$Q1629-1,0))</f>
        <v/>
      </c>
      <c r="E1629" s="213" t="str">
        <f ca="1">IF(ISERROR($Q1629),"",OFFSET(K!$C$1,$Q1629-1,0))</f>
        <v/>
      </c>
      <c r="F1629" s="213" t="str">
        <f t="shared" ca="1" si="25"/>
        <v/>
      </c>
      <c r="G1629" s="198"/>
      <c r="H1629" s="207"/>
      <c r="I1629" s="207"/>
      <c r="J1629" s="207"/>
      <c r="K1629" s="207"/>
      <c r="L1629" s="207"/>
      <c r="M1629" s="207"/>
      <c r="N1629" s="207"/>
      <c r="O1629" s="199"/>
      <c r="P1629" s="208"/>
      <c r="Q1629" s="209" t="e">
        <f>IF(OR(C1629="",C1629=R$4,C1629=S$4),NA(),MATCH($B1629&amp;$C1629,K!$E:$E,0))</f>
        <v>#N/A</v>
      </c>
    </row>
    <row r="1630" spans="1:17" ht="20.25">
      <c r="A1630" s="193"/>
      <c r="B1630" s="213"/>
      <c r="C1630" s="213"/>
      <c r="D1630" s="213" t="str">
        <f ca="1">IF(ISERROR($Q1630),"",OFFSET(K!$D$1,$Q1630-1,0))</f>
        <v/>
      </c>
      <c r="E1630" s="213" t="str">
        <f ca="1">IF(ISERROR($Q1630),"",OFFSET(K!$C$1,$Q1630-1,0))</f>
        <v/>
      </c>
      <c r="F1630" s="213" t="str">
        <f t="shared" ca="1" si="25"/>
        <v/>
      </c>
      <c r="G1630" s="198"/>
      <c r="H1630" s="207"/>
      <c r="I1630" s="207"/>
      <c r="J1630" s="207"/>
      <c r="K1630" s="207"/>
      <c r="L1630" s="207"/>
      <c r="M1630" s="207"/>
      <c r="N1630" s="207"/>
      <c r="O1630" s="199"/>
      <c r="P1630" s="208"/>
      <c r="Q1630" s="209" t="e">
        <f>IF(OR(C1630="",C1630=R$4,C1630=S$4),NA(),MATCH($B1630&amp;$C1630,K!$E:$E,0))</f>
        <v>#N/A</v>
      </c>
    </row>
    <row r="1631" spans="1:17" ht="20.25">
      <c r="A1631" s="193"/>
      <c r="B1631" s="213"/>
      <c r="C1631" s="213"/>
      <c r="D1631" s="213" t="str">
        <f ca="1">IF(ISERROR($Q1631),"",OFFSET(K!$D$1,$Q1631-1,0))</f>
        <v/>
      </c>
      <c r="E1631" s="213" t="str">
        <f ca="1">IF(ISERROR($Q1631),"",OFFSET(K!$C$1,$Q1631-1,0))</f>
        <v/>
      </c>
      <c r="F1631" s="213" t="str">
        <f t="shared" ca="1" si="25"/>
        <v/>
      </c>
      <c r="G1631" s="198"/>
      <c r="H1631" s="207"/>
      <c r="I1631" s="207"/>
      <c r="J1631" s="207"/>
      <c r="K1631" s="207"/>
      <c r="L1631" s="207"/>
      <c r="M1631" s="207"/>
      <c r="N1631" s="207"/>
      <c r="O1631" s="199"/>
      <c r="P1631" s="208"/>
      <c r="Q1631" s="209" t="e">
        <f>IF(OR(C1631="",C1631=R$4,C1631=S$4),NA(),MATCH($B1631&amp;$C1631,K!$E:$E,0))</f>
        <v>#N/A</v>
      </c>
    </row>
    <row r="1632" spans="1:17" ht="20.25">
      <c r="A1632" s="193"/>
      <c r="B1632" s="213"/>
      <c r="C1632" s="213"/>
      <c r="D1632" s="213" t="str">
        <f ca="1">IF(ISERROR($Q1632),"",OFFSET(K!$D$1,$Q1632-1,0))</f>
        <v/>
      </c>
      <c r="E1632" s="213" t="str">
        <f ca="1">IF(ISERROR($Q1632),"",OFFSET(K!$C$1,$Q1632-1,0))</f>
        <v/>
      </c>
      <c r="F1632" s="213" t="str">
        <f t="shared" ca="1" si="25"/>
        <v/>
      </c>
      <c r="G1632" s="198"/>
      <c r="H1632" s="207"/>
      <c r="I1632" s="207"/>
      <c r="J1632" s="207"/>
      <c r="K1632" s="207"/>
      <c r="L1632" s="207"/>
      <c r="M1632" s="207"/>
      <c r="N1632" s="207"/>
      <c r="O1632" s="199"/>
      <c r="P1632" s="208"/>
      <c r="Q1632" s="209" t="e">
        <f>IF(OR(C1632="",C1632=R$4,C1632=S$4),NA(),MATCH($B1632&amp;$C1632,K!$E:$E,0))</f>
        <v>#N/A</v>
      </c>
    </row>
    <row r="1633" spans="1:17" ht="20.25">
      <c r="A1633" s="193"/>
      <c r="B1633" s="213"/>
      <c r="C1633" s="213"/>
      <c r="D1633" s="213" t="str">
        <f ca="1">IF(ISERROR($Q1633),"",OFFSET(K!$D$1,$Q1633-1,0))</f>
        <v/>
      </c>
      <c r="E1633" s="213" t="str">
        <f ca="1">IF(ISERROR($Q1633),"",OFFSET(K!$C$1,$Q1633-1,0))</f>
        <v/>
      </c>
      <c r="F1633" s="213" t="str">
        <f t="shared" ca="1" si="25"/>
        <v/>
      </c>
      <c r="G1633" s="198"/>
      <c r="H1633" s="207"/>
      <c r="I1633" s="207"/>
      <c r="J1633" s="207"/>
      <c r="K1633" s="207"/>
      <c r="L1633" s="207"/>
      <c r="M1633" s="207"/>
      <c r="N1633" s="207"/>
      <c r="O1633" s="199"/>
      <c r="P1633" s="208"/>
      <c r="Q1633" s="209" t="e">
        <f>IF(OR(C1633="",C1633=R$4,C1633=S$4),NA(),MATCH($B1633&amp;$C1633,K!$E:$E,0))</f>
        <v>#N/A</v>
      </c>
    </row>
    <row r="1634" spans="1:17" ht="20.25">
      <c r="A1634" s="193"/>
      <c r="B1634" s="213"/>
      <c r="C1634" s="213"/>
      <c r="D1634" s="213" t="str">
        <f ca="1">IF(ISERROR($Q1634),"",OFFSET(K!$D$1,$Q1634-1,0))</f>
        <v/>
      </c>
      <c r="E1634" s="213" t="str">
        <f ca="1">IF(ISERROR($Q1634),"",OFFSET(K!$C$1,$Q1634-1,0))</f>
        <v/>
      </c>
      <c r="F1634" s="213" t="str">
        <f t="shared" ca="1" si="25"/>
        <v/>
      </c>
      <c r="G1634" s="198"/>
      <c r="H1634" s="207"/>
      <c r="I1634" s="207"/>
      <c r="J1634" s="207"/>
      <c r="K1634" s="207"/>
      <c r="L1634" s="207"/>
      <c r="M1634" s="207"/>
      <c r="N1634" s="207"/>
      <c r="O1634" s="199"/>
      <c r="P1634" s="208"/>
      <c r="Q1634" s="209" t="e">
        <f>IF(OR(C1634="",C1634=R$4,C1634=S$4),NA(),MATCH($B1634&amp;$C1634,K!$E:$E,0))</f>
        <v>#N/A</v>
      </c>
    </row>
    <row r="1635" spans="1:17" ht="20.25">
      <c r="A1635" s="193"/>
      <c r="B1635" s="213"/>
      <c r="C1635" s="213"/>
      <c r="D1635" s="213" t="str">
        <f ca="1">IF(ISERROR($Q1635),"",OFFSET(K!$D$1,$Q1635-1,0))</f>
        <v/>
      </c>
      <c r="E1635" s="213" t="str">
        <f ca="1">IF(ISERROR($Q1635),"",OFFSET(K!$C$1,$Q1635-1,0))</f>
        <v/>
      </c>
      <c r="F1635" s="213" t="str">
        <f t="shared" ca="1" si="25"/>
        <v/>
      </c>
      <c r="G1635" s="198"/>
      <c r="H1635" s="207"/>
      <c r="I1635" s="207"/>
      <c r="J1635" s="207"/>
      <c r="K1635" s="207"/>
      <c r="L1635" s="207"/>
      <c r="M1635" s="207"/>
      <c r="N1635" s="207"/>
      <c r="O1635" s="199"/>
      <c r="P1635" s="208"/>
      <c r="Q1635" s="209" t="e">
        <f>IF(OR(C1635="",C1635=R$4,C1635=S$4),NA(),MATCH($B1635&amp;$C1635,K!$E:$E,0))</f>
        <v>#N/A</v>
      </c>
    </row>
    <row r="1636" spans="1:17" ht="20.25">
      <c r="A1636" s="193"/>
      <c r="B1636" s="213"/>
      <c r="C1636" s="213"/>
      <c r="D1636" s="213" t="str">
        <f ca="1">IF(ISERROR($Q1636),"",OFFSET(K!$D$1,$Q1636-1,0))</f>
        <v/>
      </c>
      <c r="E1636" s="213" t="str">
        <f ca="1">IF(ISERROR($Q1636),"",OFFSET(K!$C$1,$Q1636-1,0))</f>
        <v/>
      </c>
      <c r="F1636" s="213" t="str">
        <f t="shared" ca="1" si="25"/>
        <v/>
      </c>
      <c r="G1636" s="198"/>
      <c r="H1636" s="207"/>
      <c r="I1636" s="207"/>
      <c r="J1636" s="207"/>
      <c r="K1636" s="207"/>
      <c r="L1636" s="207"/>
      <c r="M1636" s="207"/>
      <c r="N1636" s="207"/>
      <c r="O1636" s="199"/>
      <c r="P1636" s="208"/>
      <c r="Q1636" s="209" t="e">
        <f>IF(OR(C1636="",C1636=R$4,C1636=S$4),NA(),MATCH($B1636&amp;$C1636,K!$E:$E,0))</f>
        <v>#N/A</v>
      </c>
    </row>
    <row r="1637" spans="1:17" ht="20.25">
      <c r="A1637" s="193"/>
      <c r="B1637" s="213"/>
      <c r="C1637" s="213"/>
      <c r="D1637" s="213" t="str">
        <f ca="1">IF(ISERROR($Q1637),"",OFFSET(K!$D$1,$Q1637-1,0))</f>
        <v/>
      </c>
      <c r="E1637" s="213" t="str">
        <f ca="1">IF(ISERROR($Q1637),"",OFFSET(K!$C$1,$Q1637-1,0))</f>
        <v/>
      </c>
      <c r="F1637" s="213" t="str">
        <f t="shared" ca="1" si="25"/>
        <v/>
      </c>
      <c r="G1637" s="198"/>
      <c r="H1637" s="207"/>
      <c r="I1637" s="207"/>
      <c r="J1637" s="207"/>
      <c r="K1637" s="207"/>
      <c r="L1637" s="207"/>
      <c r="M1637" s="207"/>
      <c r="N1637" s="207"/>
      <c r="O1637" s="199"/>
      <c r="P1637" s="208"/>
      <c r="Q1637" s="209" t="e">
        <f>IF(OR(C1637="",C1637=R$4,C1637=S$4),NA(),MATCH($B1637&amp;$C1637,K!$E:$E,0))</f>
        <v>#N/A</v>
      </c>
    </row>
    <row r="1638" spans="1:17" ht="20.25">
      <c r="A1638" s="193"/>
      <c r="B1638" s="213"/>
      <c r="C1638" s="213"/>
      <c r="D1638" s="213" t="str">
        <f ca="1">IF(ISERROR($Q1638),"",OFFSET(K!$D$1,$Q1638-1,0))</f>
        <v/>
      </c>
      <c r="E1638" s="213" t="str">
        <f ca="1">IF(ISERROR($Q1638),"",OFFSET(K!$C$1,$Q1638-1,0))</f>
        <v/>
      </c>
      <c r="F1638" s="213" t="str">
        <f t="shared" ca="1" si="25"/>
        <v/>
      </c>
      <c r="G1638" s="198"/>
      <c r="H1638" s="207"/>
      <c r="I1638" s="207"/>
      <c r="J1638" s="207"/>
      <c r="K1638" s="207"/>
      <c r="L1638" s="207"/>
      <c r="M1638" s="207"/>
      <c r="N1638" s="207"/>
      <c r="O1638" s="199"/>
      <c r="P1638" s="208"/>
      <c r="Q1638" s="209" t="e">
        <f>IF(OR(C1638="",C1638=R$4,C1638=S$4),NA(),MATCH($B1638&amp;$C1638,K!$E:$E,0))</f>
        <v>#N/A</v>
      </c>
    </row>
    <row r="1639" spans="1:17" ht="20.25">
      <c r="A1639" s="193"/>
      <c r="B1639" s="213"/>
      <c r="C1639" s="213"/>
      <c r="D1639" s="213" t="str">
        <f ca="1">IF(ISERROR($Q1639),"",OFFSET(K!$D$1,$Q1639-1,0))</f>
        <v/>
      </c>
      <c r="E1639" s="213" t="str">
        <f ca="1">IF(ISERROR($Q1639),"",OFFSET(K!$C$1,$Q1639-1,0))</f>
        <v/>
      </c>
      <c r="F1639" s="213" t="str">
        <f t="shared" ca="1" si="25"/>
        <v/>
      </c>
      <c r="G1639" s="198"/>
      <c r="H1639" s="207"/>
      <c r="I1639" s="207"/>
      <c r="J1639" s="207"/>
      <c r="K1639" s="207"/>
      <c r="L1639" s="207"/>
      <c r="M1639" s="207"/>
      <c r="N1639" s="207"/>
      <c r="O1639" s="199"/>
      <c r="P1639" s="208"/>
      <c r="Q1639" s="209" t="e">
        <f>IF(OR(C1639="",C1639=R$4,C1639=S$4),NA(),MATCH($B1639&amp;$C1639,K!$E:$E,0))</f>
        <v>#N/A</v>
      </c>
    </row>
    <row r="1640" spans="1:17" ht="20.25">
      <c r="A1640" s="193"/>
      <c r="B1640" s="213"/>
      <c r="C1640" s="213"/>
      <c r="D1640" s="213" t="str">
        <f ca="1">IF(ISERROR($Q1640),"",OFFSET(K!$D$1,$Q1640-1,0))</f>
        <v/>
      </c>
      <c r="E1640" s="213" t="str">
        <f ca="1">IF(ISERROR($Q1640),"",OFFSET(K!$C$1,$Q1640-1,0))</f>
        <v/>
      </c>
      <c r="F1640" s="213" t="str">
        <f t="shared" ca="1" si="25"/>
        <v/>
      </c>
      <c r="G1640" s="198"/>
      <c r="H1640" s="207"/>
      <c r="I1640" s="207"/>
      <c r="J1640" s="207"/>
      <c r="K1640" s="207"/>
      <c r="L1640" s="207"/>
      <c r="M1640" s="207"/>
      <c r="N1640" s="207"/>
      <c r="O1640" s="199"/>
      <c r="P1640" s="208"/>
      <c r="Q1640" s="209" t="e">
        <f>IF(OR(C1640="",C1640=R$4,C1640=S$4),NA(),MATCH($B1640&amp;$C1640,K!$E:$E,0))</f>
        <v>#N/A</v>
      </c>
    </row>
    <row r="1641" spans="1:17" ht="20.25">
      <c r="A1641" s="193"/>
      <c r="B1641" s="213"/>
      <c r="C1641" s="213"/>
      <c r="D1641" s="213" t="str">
        <f ca="1">IF(ISERROR($Q1641),"",OFFSET(K!$D$1,$Q1641-1,0))</f>
        <v/>
      </c>
      <c r="E1641" s="213" t="str">
        <f ca="1">IF(ISERROR($Q1641),"",OFFSET(K!$C$1,$Q1641-1,0))</f>
        <v/>
      </c>
      <c r="F1641" s="213" t="str">
        <f t="shared" ca="1" si="25"/>
        <v/>
      </c>
      <c r="G1641" s="198"/>
      <c r="H1641" s="207"/>
      <c r="I1641" s="207"/>
      <c r="J1641" s="207"/>
      <c r="K1641" s="207"/>
      <c r="L1641" s="207"/>
      <c r="M1641" s="207"/>
      <c r="N1641" s="207"/>
      <c r="O1641" s="199"/>
      <c r="P1641" s="208"/>
      <c r="Q1641" s="209" t="e">
        <f>IF(OR(C1641="",C1641=R$4,C1641=S$4),NA(),MATCH($B1641&amp;$C1641,K!$E:$E,0))</f>
        <v>#N/A</v>
      </c>
    </row>
    <row r="1642" spans="1:17" ht="20.25">
      <c r="A1642" s="193"/>
      <c r="B1642" s="213"/>
      <c r="C1642" s="213"/>
      <c r="D1642" s="213" t="str">
        <f ca="1">IF(ISERROR($Q1642),"",OFFSET(K!$D$1,$Q1642-1,0))</f>
        <v/>
      </c>
      <c r="E1642" s="213" t="str">
        <f ca="1">IF(ISERROR($Q1642),"",OFFSET(K!$C$1,$Q1642-1,0))</f>
        <v/>
      </c>
      <c r="F1642" s="213" t="str">
        <f t="shared" ca="1" si="25"/>
        <v/>
      </c>
      <c r="G1642" s="198"/>
      <c r="H1642" s="207"/>
      <c r="I1642" s="207"/>
      <c r="J1642" s="207"/>
      <c r="K1642" s="207"/>
      <c r="L1642" s="207"/>
      <c r="M1642" s="207"/>
      <c r="N1642" s="207"/>
      <c r="O1642" s="199"/>
      <c r="P1642" s="208"/>
      <c r="Q1642" s="209" t="e">
        <f>IF(OR(C1642="",C1642=R$4,C1642=S$4),NA(),MATCH($B1642&amp;$C1642,K!$E:$E,0))</f>
        <v>#N/A</v>
      </c>
    </row>
    <row r="1643" spans="1:17" ht="20.25">
      <c r="A1643" s="193"/>
      <c r="B1643" s="213"/>
      <c r="C1643" s="213"/>
      <c r="D1643" s="213" t="str">
        <f ca="1">IF(ISERROR($Q1643),"",OFFSET(K!$D$1,$Q1643-1,0))</f>
        <v/>
      </c>
      <c r="E1643" s="213" t="str">
        <f ca="1">IF(ISERROR($Q1643),"",OFFSET(K!$C$1,$Q1643-1,0))</f>
        <v/>
      </c>
      <c r="F1643" s="213" t="str">
        <f t="shared" ca="1" si="25"/>
        <v/>
      </c>
      <c r="G1643" s="198"/>
      <c r="H1643" s="207"/>
      <c r="I1643" s="207"/>
      <c r="J1643" s="207"/>
      <c r="K1643" s="207"/>
      <c r="L1643" s="207"/>
      <c r="M1643" s="207"/>
      <c r="N1643" s="207"/>
      <c r="O1643" s="199"/>
      <c r="P1643" s="208"/>
      <c r="Q1643" s="209" t="e">
        <f>IF(OR(C1643="",C1643=R$4,C1643=S$4),NA(),MATCH($B1643&amp;$C1643,K!$E:$E,0))</f>
        <v>#N/A</v>
      </c>
    </row>
    <row r="1644" spans="1:17" ht="20.25">
      <c r="A1644" s="193"/>
      <c r="B1644" s="213"/>
      <c r="C1644" s="213"/>
      <c r="D1644" s="213" t="str">
        <f ca="1">IF(ISERROR($Q1644),"",OFFSET(K!$D$1,$Q1644-1,0))</f>
        <v/>
      </c>
      <c r="E1644" s="213" t="str">
        <f ca="1">IF(ISERROR($Q1644),"",OFFSET(K!$C$1,$Q1644-1,0))</f>
        <v/>
      </c>
      <c r="F1644" s="213" t="str">
        <f t="shared" ca="1" si="25"/>
        <v/>
      </c>
      <c r="G1644" s="198"/>
      <c r="H1644" s="207"/>
      <c r="I1644" s="207"/>
      <c r="J1644" s="207"/>
      <c r="K1644" s="207"/>
      <c r="L1644" s="207"/>
      <c r="M1644" s="207"/>
      <c r="N1644" s="207"/>
      <c r="O1644" s="199"/>
      <c r="P1644" s="208"/>
      <c r="Q1644" s="209" t="e">
        <f>IF(OR(C1644="",C1644=R$4,C1644=S$4),NA(),MATCH($B1644&amp;$C1644,K!$E:$E,0))</f>
        <v>#N/A</v>
      </c>
    </row>
    <row r="1645" spans="1:17" ht="20.25">
      <c r="A1645" s="193"/>
      <c r="B1645" s="213"/>
      <c r="C1645" s="213"/>
      <c r="D1645" s="213" t="str">
        <f ca="1">IF(ISERROR($Q1645),"",OFFSET(K!$D$1,$Q1645-1,0))</f>
        <v/>
      </c>
      <c r="E1645" s="213" t="str">
        <f ca="1">IF(ISERROR($Q1645),"",OFFSET(K!$C$1,$Q1645-1,0))</f>
        <v/>
      </c>
      <c r="F1645" s="213" t="str">
        <f t="shared" ca="1" si="25"/>
        <v/>
      </c>
      <c r="G1645" s="198"/>
      <c r="H1645" s="207"/>
      <c r="I1645" s="207"/>
      <c r="J1645" s="207"/>
      <c r="K1645" s="207"/>
      <c r="L1645" s="207"/>
      <c r="M1645" s="207"/>
      <c r="N1645" s="207"/>
      <c r="O1645" s="199"/>
      <c r="P1645" s="208"/>
      <c r="Q1645" s="209" t="e">
        <f>IF(OR(C1645="",C1645=R$4,C1645=S$4),NA(),MATCH($B1645&amp;$C1645,K!$E:$E,0))</f>
        <v>#N/A</v>
      </c>
    </row>
    <row r="1646" spans="1:17" ht="20.25">
      <c r="A1646" s="193"/>
      <c r="B1646" s="213"/>
      <c r="C1646" s="213"/>
      <c r="D1646" s="213" t="str">
        <f ca="1">IF(ISERROR($Q1646),"",OFFSET(K!$D$1,$Q1646-1,0))</f>
        <v/>
      </c>
      <c r="E1646" s="213" t="str">
        <f ca="1">IF(ISERROR($Q1646),"",OFFSET(K!$C$1,$Q1646-1,0))</f>
        <v/>
      </c>
      <c r="F1646" s="213" t="str">
        <f t="shared" ca="1" si="25"/>
        <v/>
      </c>
      <c r="G1646" s="198"/>
      <c r="H1646" s="207"/>
      <c r="I1646" s="207"/>
      <c r="J1646" s="207"/>
      <c r="K1646" s="207"/>
      <c r="L1646" s="207"/>
      <c r="M1646" s="207"/>
      <c r="N1646" s="207"/>
      <c r="O1646" s="199"/>
      <c r="P1646" s="208"/>
      <c r="Q1646" s="209" t="e">
        <f>IF(OR(C1646="",C1646=R$4,C1646=S$4),NA(),MATCH($B1646&amp;$C1646,K!$E:$E,0))</f>
        <v>#N/A</v>
      </c>
    </row>
    <row r="1647" spans="1:17" ht="20.25">
      <c r="A1647" s="193"/>
      <c r="B1647" s="213"/>
      <c r="C1647" s="213"/>
      <c r="D1647" s="213" t="str">
        <f ca="1">IF(ISERROR($Q1647),"",OFFSET(K!$D$1,$Q1647-1,0))</f>
        <v/>
      </c>
      <c r="E1647" s="213" t="str">
        <f ca="1">IF(ISERROR($Q1647),"",OFFSET(K!$C$1,$Q1647-1,0))</f>
        <v/>
      </c>
      <c r="F1647" s="213" t="str">
        <f t="shared" ca="1" si="25"/>
        <v/>
      </c>
      <c r="G1647" s="198"/>
      <c r="H1647" s="207"/>
      <c r="I1647" s="207"/>
      <c r="J1647" s="207"/>
      <c r="K1647" s="207"/>
      <c r="L1647" s="207"/>
      <c r="M1647" s="207"/>
      <c r="N1647" s="207"/>
      <c r="O1647" s="199"/>
      <c r="P1647" s="208"/>
      <c r="Q1647" s="209" t="e">
        <f>IF(OR(C1647="",C1647=R$4,C1647=S$4),NA(),MATCH($B1647&amp;$C1647,K!$E:$E,0))</f>
        <v>#N/A</v>
      </c>
    </row>
    <row r="1648" spans="1:17" ht="20.25">
      <c r="A1648" s="193"/>
      <c r="B1648" s="213"/>
      <c r="C1648" s="213"/>
      <c r="D1648" s="213" t="str">
        <f ca="1">IF(ISERROR($Q1648),"",OFFSET(K!$D$1,$Q1648-1,0))</f>
        <v/>
      </c>
      <c r="E1648" s="213" t="str">
        <f ca="1">IF(ISERROR($Q1648),"",OFFSET(K!$C$1,$Q1648-1,0))</f>
        <v/>
      </c>
      <c r="F1648" s="213" t="str">
        <f t="shared" ca="1" si="25"/>
        <v/>
      </c>
      <c r="G1648" s="198"/>
      <c r="H1648" s="207"/>
      <c r="I1648" s="207"/>
      <c r="J1648" s="207"/>
      <c r="K1648" s="207"/>
      <c r="L1648" s="207"/>
      <c r="M1648" s="207"/>
      <c r="N1648" s="207"/>
      <c r="O1648" s="199"/>
      <c r="P1648" s="208"/>
      <c r="Q1648" s="209" t="e">
        <f>IF(OR(C1648="",C1648=R$4,C1648=S$4),NA(),MATCH($B1648&amp;$C1648,K!$E:$E,0))</f>
        <v>#N/A</v>
      </c>
    </row>
    <row r="1649" spans="1:17" ht="20.25">
      <c r="A1649" s="193"/>
      <c r="B1649" s="213"/>
      <c r="C1649" s="213"/>
      <c r="D1649" s="213" t="str">
        <f ca="1">IF(ISERROR($Q1649),"",OFFSET(K!$D$1,$Q1649-1,0))</f>
        <v/>
      </c>
      <c r="E1649" s="213" t="str">
        <f ca="1">IF(ISERROR($Q1649),"",OFFSET(K!$C$1,$Q1649-1,0))</f>
        <v/>
      </c>
      <c r="F1649" s="213" t="str">
        <f t="shared" ca="1" si="25"/>
        <v/>
      </c>
      <c r="G1649" s="198"/>
      <c r="H1649" s="207"/>
      <c r="I1649" s="207"/>
      <c r="J1649" s="207"/>
      <c r="K1649" s="207"/>
      <c r="L1649" s="207"/>
      <c r="M1649" s="207"/>
      <c r="N1649" s="207"/>
      <c r="O1649" s="199"/>
      <c r="P1649" s="208"/>
      <c r="Q1649" s="209" t="e">
        <f>IF(OR(C1649="",C1649=R$4,C1649=S$4),NA(),MATCH($B1649&amp;$C1649,K!$E:$E,0))</f>
        <v>#N/A</v>
      </c>
    </row>
    <row r="1650" spans="1:17" ht="20.25">
      <c r="A1650" s="193"/>
      <c r="B1650" s="213"/>
      <c r="C1650" s="213"/>
      <c r="D1650" s="213" t="str">
        <f ca="1">IF(ISERROR($Q1650),"",OFFSET(K!$D$1,$Q1650-1,0))</f>
        <v/>
      </c>
      <c r="E1650" s="213" t="str">
        <f ca="1">IF(ISERROR($Q1650),"",OFFSET(K!$C$1,$Q1650-1,0))</f>
        <v/>
      </c>
      <c r="F1650" s="213" t="str">
        <f t="shared" ca="1" si="25"/>
        <v/>
      </c>
      <c r="G1650" s="198"/>
      <c r="H1650" s="207"/>
      <c r="I1650" s="207"/>
      <c r="J1650" s="207"/>
      <c r="K1650" s="207"/>
      <c r="L1650" s="207"/>
      <c r="M1650" s="207"/>
      <c r="N1650" s="207"/>
      <c r="O1650" s="199"/>
      <c r="P1650" s="208"/>
      <c r="Q1650" s="209" t="e">
        <f>IF(OR(C1650="",C1650=R$4,C1650=S$4),NA(),MATCH($B1650&amp;$C1650,K!$E:$E,0))</f>
        <v>#N/A</v>
      </c>
    </row>
    <row r="1651" spans="1:17" ht="20.25">
      <c r="A1651" s="193"/>
      <c r="B1651" s="213"/>
      <c r="C1651" s="213"/>
      <c r="D1651" s="213" t="str">
        <f ca="1">IF(ISERROR($Q1651),"",OFFSET(K!$D$1,$Q1651-1,0))</f>
        <v/>
      </c>
      <c r="E1651" s="213" t="str">
        <f ca="1">IF(ISERROR($Q1651),"",OFFSET(K!$C$1,$Q1651-1,0))</f>
        <v/>
      </c>
      <c r="F1651" s="213" t="str">
        <f t="shared" ca="1" si="25"/>
        <v/>
      </c>
      <c r="G1651" s="198"/>
      <c r="H1651" s="207"/>
      <c r="I1651" s="207"/>
      <c r="J1651" s="207"/>
      <c r="K1651" s="207"/>
      <c r="L1651" s="207"/>
      <c r="M1651" s="207"/>
      <c r="N1651" s="207"/>
      <c r="O1651" s="199"/>
      <c r="P1651" s="208"/>
      <c r="Q1651" s="209" t="e">
        <f>IF(OR(C1651="",C1651=R$4,C1651=S$4),NA(),MATCH($B1651&amp;$C1651,K!$E:$E,0))</f>
        <v>#N/A</v>
      </c>
    </row>
    <row r="1652" spans="1:17" ht="20.25">
      <c r="A1652" s="193"/>
      <c r="B1652" s="213"/>
      <c r="C1652" s="213"/>
      <c r="D1652" s="213" t="str">
        <f ca="1">IF(ISERROR($Q1652),"",OFFSET(K!$D$1,$Q1652-1,0))</f>
        <v/>
      </c>
      <c r="E1652" s="213" t="str">
        <f ca="1">IF(ISERROR($Q1652),"",OFFSET(K!$C$1,$Q1652-1,0))</f>
        <v/>
      </c>
      <c r="F1652" s="213" t="str">
        <f t="shared" ca="1" si="25"/>
        <v/>
      </c>
      <c r="G1652" s="198"/>
      <c r="H1652" s="207"/>
      <c r="I1652" s="207"/>
      <c r="J1652" s="207"/>
      <c r="K1652" s="207"/>
      <c r="L1652" s="207"/>
      <c r="M1652" s="207"/>
      <c r="N1652" s="207"/>
      <c r="O1652" s="199"/>
      <c r="P1652" s="208"/>
      <c r="Q1652" s="209" t="e">
        <f>IF(OR(C1652="",C1652=R$4,C1652=S$4),NA(),MATCH($B1652&amp;$C1652,K!$E:$E,0))</f>
        <v>#N/A</v>
      </c>
    </row>
    <row r="1653" spans="1:17" ht="20.25">
      <c r="A1653" s="193"/>
      <c r="B1653" s="213"/>
      <c r="C1653" s="213"/>
      <c r="D1653" s="213" t="str">
        <f ca="1">IF(ISERROR($Q1653),"",OFFSET(K!$D$1,$Q1653-1,0))</f>
        <v/>
      </c>
      <c r="E1653" s="213" t="str">
        <f ca="1">IF(ISERROR($Q1653),"",OFFSET(K!$C$1,$Q1653-1,0))</f>
        <v/>
      </c>
      <c r="F1653" s="213" t="str">
        <f t="shared" ca="1" si="25"/>
        <v/>
      </c>
      <c r="G1653" s="198"/>
      <c r="H1653" s="207"/>
      <c r="I1653" s="207"/>
      <c r="J1653" s="207"/>
      <c r="K1653" s="207"/>
      <c r="L1653" s="207"/>
      <c r="M1653" s="207"/>
      <c r="N1653" s="207"/>
      <c r="O1653" s="199"/>
      <c r="P1653" s="208"/>
      <c r="Q1653" s="209" t="e">
        <f>IF(OR(C1653="",C1653=R$4,C1653=S$4),NA(),MATCH($B1653&amp;$C1653,K!$E:$E,0))</f>
        <v>#N/A</v>
      </c>
    </row>
    <row r="1654" spans="1:17" ht="20.25">
      <c r="A1654" s="193"/>
      <c r="B1654" s="213"/>
      <c r="C1654" s="213"/>
      <c r="D1654" s="213" t="str">
        <f ca="1">IF(ISERROR($Q1654),"",OFFSET(K!$D$1,$Q1654-1,0))</f>
        <v/>
      </c>
      <c r="E1654" s="213" t="str">
        <f ca="1">IF(ISERROR($Q1654),"",OFFSET(K!$C$1,$Q1654-1,0))</f>
        <v/>
      </c>
      <c r="F1654" s="213" t="str">
        <f t="shared" ca="1" si="25"/>
        <v/>
      </c>
      <c r="G1654" s="198"/>
      <c r="H1654" s="207"/>
      <c r="I1654" s="207"/>
      <c r="J1654" s="207"/>
      <c r="K1654" s="207"/>
      <c r="L1654" s="207"/>
      <c r="M1654" s="207"/>
      <c r="N1654" s="207"/>
      <c r="O1654" s="199"/>
      <c r="P1654" s="208"/>
      <c r="Q1654" s="209" t="e">
        <f>IF(OR(C1654="",C1654=R$4,C1654=S$4),NA(),MATCH($B1654&amp;$C1654,K!$E:$E,0))</f>
        <v>#N/A</v>
      </c>
    </row>
    <row r="1655" spans="1:17" ht="20.25">
      <c r="A1655" s="193"/>
      <c r="B1655" s="213"/>
      <c r="C1655" s="213"/>
      <c r="D1655" s="213" t="str">
        <f ca="1">IF(ISERROR($Q1655),"",OFFSET(K!$D$1,$Q1655-1,0))</f>
        <v/>
      </c>
      <c r="E1655" s="213" t="str">
        <f ca="1">IF(ISERROR($Q1655),"",OFFSET(K!$C$1,$Q1655-1,0))</f>
        <v/>
      </c>
      <c r="F1655" s="213" t="str">
        <f t="shared" ca="1" si="25"/>
        <v/>
      </c>
      <c r="G1655" s="198"/>
      <c r="H1655" s="207"/>
      <c r="I1655" s="207"/>
      <c r="J1655" s="207"/>
      <c r="K1655" s="207"/>
      <c r="L1655" s="207"/>
      <c r="M1655" s="207"/>
      <c r="N1655" s="207"/>
      <c r="O1655" s="199"/>
      <c r="P1655" s="208"/>
      <c r="Q1655" s="209" t="e">
        <f>IF(OR(C1655="",C1655=R$4,C1655=S$4),NA(),MATCH($B1655&amp;$C1655,K!$E:$E,0))</f>
        <v>#N/A</v>
      </c>
    </row>
    <row r="1656" spans="1:17" ht="20.25">
      <c r="A1656" s="193"/>
      <c r="B1656" s="213"/>
      <c r="C1656" s="213"/>
      <c r="D1656" s="213" t="str">
        <f ca="1">IF(ISERROR($Q1656),"",OFFSET(K!$D$1,$Q1656-1,0))</f>
        <v/>
      </c>
      <c r="E1656" s="213" t="str">
        <f ca="1">IF(ISERROR($Q1656),"",OFFSET(K!$C$1,$Q1656-1,0))</f>
        <v/>
      </c>
      <c r="F1656" s="213" t="str">
        <f t="shared" ca="1" si="25"/>
        <v/>
      </c>
      <c r="G1656" s="198"/>
      <c r="H1656" s="207"/>
      <c r="I1656" s="207"/>
      <c r="J1656" s="207"/>
      <c r="K1656" s="207"/>
      <c r="L1656" s="207"/>
      <c r="M1656" s="207"/>
      <c r="N1656" s="207"/>
      <c r="O1656" s="199"/>
      <c r="P1656" s="208"/>
      <c r="Q1656" s="209" t="e">
        <f>IF(OR(C1656="",C1656=R$4,C1656=S$4),NA(),MATCH($B1656&amp;$C1656,K!$E:$E,0))</f>
        <v>#N/A</v>
      </c>
    </row>
    <row r="1657" spans="1:17" ht="20.25">
      <c r="A1657" s="193"/>
      <c r="B1657" s="213"/>
      <c r="C1657" s="213"/>
      <c r="D1657" s="213" t="str">
        <f ca="1">IF(ISERROR($Q1657),"",OFFSET(K!$D$1,$Q1657-1,0))</f>
        <v/>
      </c>
      <c r="E1657" s="213" t="str">
        <f ca="1">IF(ISERROR($Q1657),"",OFFSET(K!$C$1,$Q1657-1,0))</f>
        <v/>
      </c>
      <c r="F1657" s="213" t="str">
        <f t="shared" ca="1" si="25"/>
        <v/>
      </c>
      <c r="G1657" s="198"/>
      <c r="H1657" s="207"/>
      <c r="I1657" s="207"/>
      <c r="J1657" s="207"/>
      <c r="K1657" s="207"/>
      <c r="L1657" s="207"/>
      <c r="M1657" s="207"/>
      <c r="N1657" s="207"/>
      <c r="O1657" s="199"/>
      <c r="P1657" s="208"/>
      <c r="Q1657" s="209" t="e">
        <f>IF(OR(C1657="",C1657=R$4,C1657=S$4),NA(),MATCH($B1657&amp;$C1657,K!$E:$E,0))</f>
        <v>#N/A</v>
      </c>
    </row>
    <row r="1658" spans="1:17" ht="20.25">
      <c r="A1658" s="193"/>
      <c r="B1658" s="213"/>
      <c r="C1658" s="213"/>
      <c r="D1658" s="213" t="str">
        <f ca="1">IF(ISERROR($Q1658),"",OFFSET(K!$D$1,$Q1658-1,0))</f>
        <v/>
      </c>
      <c r="E1658" s="213" t="str">
        <f ca="1">IF(ISERROR($Q1658),"",OFFSET(K!$C$1,$Q1658-1,0))</f>
        <v/>
      </c>
      <c r="F1658" s="213" t="str">
        <f t="shared" ca="1" si="25"/>
        <v/>
      </c>
      <c r="G1658" s="198"/>
      <c r="H1658" s="207"/>
      <c r="I1658" s="207"/>
      <c r="J1658" s="207"/>
      <c r="K1658" s="207"/>
      <c r="L1658" s="207"/>
      <c r="M1658" s="207"/>
      <c r="N1658" s="207"/>
      <c r="O1658" s="199"/>
      <c r="P1658" s="208"/>
      <c r="Q1658" s="209" t="e">
        <f>IF(OR(C1658="",C1658=R$4,C1658=S$4),NA(),MATCH($B1658&amp;$C1658,K!$E:$E,0))</f>
        <v>#N/A</v>
      </c>
    </row>
    <row r="1659" spans="1:17" ht="20.25">
      <c r="A1659" s="193"/>
      <c r="B1659" s="213"/>
      <c r="C1659" s="213"/>
      <c r="D1659" s="213" t="str">
        <f ca="1">IF(ISERROR($Q1659),"",OFFSET(K!$D$1,$Q1659-1,0))</f>
        <v/>
      </c>
      <c r="E1659" s="213" t="str">
        <f ca="1">IF(ISERROR($Q1659),"",OFFSET(K!$C$1,$Q1659-1,0))</f>
        <v/>
      </c>
      <c r="F1659" s="213" t="str">
        <f t="shared" ca="1" si="25"/>
        <v/>
      </c>
      <c r="G1659" s="198"/>
      <c r="H1659" s="207"/>
      <c r="I1659" s="207"/>
      <c r="J1659" s="207"/>
      <c r="K1659" s="207"/>
      <c r="L1659" s="207"/>
      <c r="M1659" s="207"/>
      <c r="N1659" s="207"/>
      <c r="O1659" s="199"/>
      <c r="P1659" s="208"/>
      <c r="Q1659" s="209" t="e">
        <f>IF(OR(C1659="",C1659=R$4,C1659=S$4),NA(),MATCH($B1659&amp;$C1659,K!$E:$E,0))</f>
        <v>#N/A</v>
      </c>
    </row>
    <row r="1660" spans="1:17" ht="20.25">
      <c r="A1660" s="193"/>
      <c r="B1660" s="213"/>
      <c r="C1660" s="213"/>
      <c r="D1660" s="213" t="str">
        <f ca="1">IF(ISERROR($Q1660),"",OFFSET(K!$D$1,$Q1660-1,0))</f>
        <v/>
      </c>
      <c r="E1660" s="213" t="str">
        <f ca="1">IF(ISERROR($Q1660),"",OFFSET(K!$C$1,$Q1660-1,0))</f>
        <v/>
      </c>
      <c r="F1660" s="213" t="str">
        <f t="shared" ca="1" si="25"/>
        <v/>
      </c>
      <c r="G1660" s="198"/>
      <c r="H1660" s="207"/>
      <c r="I1660" s="207"/>
      <c r="J1660" s="207"/>
      <c r="K1660" s="207"/>
      <c r="L1660" s="207"/>
      <c r="M1660" s="207"/>
      <c r="N1660" s="207"/>
      <c r="O1660" s="199"/>
      <c r="P1660" s="208"/>
      <c r="Q1660" s="209" t="e">
        <f>IF(OR(C1660="",C1660=R$4,C1660=S$4),NA(),MATCH($B1660&amp;$C1660,K!$E:$E,0))</f>
        <v>#N/A</v>
      </c>
    </row>
    <row r="1661" spans="1:17" ht="20.25">
      <c r="A1661" s="193"/>
      <c r="B1661" s="213"/>
      <c r="C1661" s="213"/>
      <c r="D1661" s="213" t="str">
        <f ca="1">IF(ISERROR($Q1661),"",OFFSET(K!$D$1,$Q1661-1,0))</f>
        <v/>
      </c>
      <c r="E1661" s="213" t="str">
        <f ca="1">IF(ISERROR($Q1661),"",OFFSET(K!$C$1,$Q1661-1,0))</f>
        <v/>
      </c>
      <c r="F1661" s="213" t="str">
        <f t="shared" ca="1" si="25"/>
        <v/>
      </c>
      <c r="G1661" s="198"/>
      <c r="H1661" s="207"/>
      <c r="I1661" s="207"/>
      <c r="J1661" s="207"/>
      <c r="K1661" s="207"/>
      <c r="L1661" s="207"/>
      <c r="M1661" s="207"/>
      <c r="N1661" s="207"/>
      <c r="O1661" s="199"/>
      <c r="P1661" s="208"/>
      <c r="Q1661" s="209" t="e">
        <f>IF(OR(C1661="",C1661=R$4,C1661=S$4),NA(),MATCH($B1661&amp;$C1661,K!$E:$E,0))</f>
        <v>#N/A</v>
      </c>
    </row>
    <row r="1662" spans="1:17" ht="20.25">
      <c r="A1662" s="193"/>
      <c r="B1662" s="213"/>
      <c r="C1662" s="213"/>
      <c r="D1662" s="213" t="str">
        <f ca="1">IF(ISERROR($Q1662),"",OFFSET(K!$D$1,$Q1662-1,0))</f>
        <v/>
      </c>
      <c r="E1662" s="213" t="str">
        <f ca="1">IF(ISERROR($Q1662),"",OFFSET(K!$C$1,$Q1662-1,0))</f>
        <v/>
      </c>
      <c r="F1662" s="213" t="str">
        <f t="shared" ca="1" si="25"/>
        <v/>
      </c>
      <c r="G1662" s="198"/>
      <c r="H1662" s="207"/>
      <c r="I1662" s="207"/>
      <c r="J1662" s="207"/>
      <c r="K1662" s="207"/>
      <c r="L1662" s="207"/>
      <c r="M1662" s="207"/>
      <c r="N1662" s="207"/>
      <c r="O1662" s="199"/>
      <c r="P1662" s="208"/>
      <c r="Q1662" s="209" t="e">
        <f>IF(OR(C1662="",C1662=R$4,C1662=S$4),NA(),MATCH($B1662&amp;$C1662,K!$E:$E,0))</f>
        <v>#N/A</v>
      </c>
    </row>
    <row r="1663" spans="1:17" ht="20.25">
      <c r="A1663" s="193"/>
      <c r="B1663" s="213"/>
      <c r="C1663" s="213"/>
      <c r="D1663" s="213" t="str">
        <f ca="1">IF(ISERROR($Q1663),"",OFFSET(K!$D$1,$Q1663-1,0))</f>
        <v/>
      </c>
      <c r="E1663" s="213" t="str">
        <f ca="1">IF(ISERROR($Q1663),"",OFFSET(K!$C$1,$Q1663-1,0))</f>
        <v/>
      </c>
      <c r="F1663" s="213" t="str">
        <f t="shared" ca="1" si="25"/>
        <v/>
      </c>
      <c r="G1663" s="198"/>
      <c r="H1663" s="207"/>
      <c r="I1663" s="207"/>
      <c r="J1663" s="207"/>
      <c r="K1663" s="207"/>
      <c r="L1663" s="207"/>
      <c r="M1663" s="207"/>
      <c r="N1663" s="207"/>
      <c r="O1663" s="199"/>
      <c r="P1663" s="208"/>
      <c r="Q1663" s="209" t="e">
        <f>IF(OR(C1663="",C1663=R$4,C1663=S$4),NA(),MATCH($B1663&amp;$C1663,K!$E:$E,0))</f>
        <v>#N/A</v>
      </c>
    </row>
    <row r="1664" spans="1:17" ht="20.25">
      <c r="A1664" s="193"/>
      <c r="B1664" s="213"/>
      <c r="C1664" s="213"/>
      <c r="D1664" s="213" t="str">
        <f ca="1">IF(ISERROR($Q1664),"",OFFSET(K!$D$1,$Q1664-1,0))</f>
        <v/>
      </c>
      <c r="E1664" s="213" t="str">
        <f ca="1">IF(ISERROR($Q1664),"",OFFSET(K!$C$1,$Q1664-1,0))</f>
        <v/>
      </c>
      <c r="F1664" s="213" t="str">
        <f t="shared" ca="1" si="25"/>
        <v/>
      </c>
      <c r="G1664" s="198"/>
      <c r="H1664" s="207"/>
      <c r="I1664" s="207"/>
      <c r="J1664" s="207"/>
      <c r="K1664" s="207"/>
      <c r="L1664" s="207"/>
      <c r="M1664" s="207"/>
      <c r="N1664" s="207"/>
      <c r="O1664" s="199"/>
      <c r="P1664" s="208"/>
      <c r="Q1664" s="209" t="e">
        <f>IF(OR(C1664="",C1664=R$4,C1664=S$4),NA(),MATCH($B1664&amp;$C1664,K!$E:$E,0))</f>
        <v>#N/A</v>
      </c>
    </row>
    <row r="1665" spans="1:17" ht="20.25">
      <c r="A1665" s="193"/>
      <c r="B1665" s="213"/>
      <c r="C1665" s="213"/>
      <c r="D1665" s="213" t="str">
        <f ca="1">IF(ISERROR($Q1665),"",OFFSET(K!$D$1,$Q1665-1,0))</f>
        <v/>
      </c>
      <c r="E1665" s="213" t="str">
        <f ca="1">IF(ISERROR($Q1665),"",OFFSET(K!$C$1,$Q1665-1,0))</f>
        <v/>
      </c>
      <c r="F1665" s="213" t="str">
        <f t="shared" ca="1" si="25"/>
        <v/>
      </c>
      <c r="G1665" s="198"/>
      <c r="H1665" s="207"/>
      <c r="I1665" s="207"/>
      <c r="J1665" s="207"/>
      <c r="K1665" s="207"/>
      <c r="L1665" s="207"/>
      <c r="M1665" s="207"/>
      <c r="N1665" s="207"/>
      <c r="O1665" s="199"/>
      <c r="P1665" s="208"/>
      <c r="Q1665" s="209" t="e">
        <f>IF(OR(C1665="",C1665=R$4,C1665=S$4),NA(),MATCH($B1665&amp;$C1665,K!$E:$E,0))</f>
        <v>#N/A</v>
      </c>
    </row>
    <row r="1666" spans="1:17" ht="20.25">
      <c r="A1666" s="193"/>
      <c r="B1666" s="213"/>
      <c r="C1666" s="213"/>
      <c r="D1666" s="213" t="str">
        <f ca="1">IF(ISERROR($Q1666),"",OFFSET(K!$D$1,$Q1666-1,0))</f>
        <v/>
      </c>
      <c r="E1666" s="213" t="str">
        <f ca="1">IF(ISERROR($Q1666),"",OFFSET(K!$C$1,$Q1666-1,0))</f>
        <v/>
      </c>
      <c r="F1666" s="213" t="str">
        <f t="shared" ca="1" si="25"/>
        <v/>
      </c>
      <c r="G1666" s="198"/>
      <c r="H1666" s="207"/>
      <c r="I1666" s="207"/>
      <c r="J1666" s="207"/>
      <c r="K1666" s="207"/>
      <c r="L1666" s="207"/>
      <c r="M1666" s="207"/>
      <c r="N1666" s="207"/>
      <c r="O1666" s="199"/>
      <c r="P1666" s="208"/>
      <c r="Q1666" s="209" t="e">
        <f>IF(OR(C1666="",C1666=R$4,C1666=S$4),NA(),MATCH($B1666&amp;$C1666,K!$E:$E,0))</f>
        <v>#N/A</v>
      </c>
    </row>
    <row r="1667" spans="1:17" ht="20.25">
      <c r="A1667" s="193"/>
      <c r="B1667" s="213"/>
      <c r="C1667" s="213"/>
      <c r="D1667" s="213" t="str">
        <f ca="1">IF(ISERROR($Q1667),"",OFFSET(K!$D$1,$Q1667-1,0))</f>
        <v/>
      </c>
      <c r="E1667" s="213" t="str">
        <f ca="1">IF(ISERROR($Q1667),"",OFFSET(K!$C$1,$Q1667-1,0))</f>
        <v/>
      </c>
      <c r="F1667" s="213" t="str">
        <f t="shared" ca="1" si="25"/>
        <v/>
      </c>
      <c r="G1667" s="198"/>
      <c r="H1667" s="207"/>
      <c r="I1667" s="207"/>
      <c r="J1667" s="207"/>
      <c r="K1667" s="207"/>
      <c r="L1667" s="207"/>
      <c r="M1667" s="207"/>
      <c r="N1667" s="207"/>
      <c r="O1667" s="199"/>
      <c r="P1667" s="208"/>
      <c r="Q1667" s="209" t="e">
        <f>IF(OR(C1667="",C1667=R$4,C1667=S$4),NA(),MATCH($B1667&amp;$C1667,K!$E:$E,0))</f>
        <v>#N/A</v>
      </c>
    </row>
    <row r="1668" spans="1:17" ht="20.25">
      <c r="A1668" s="193"/>
      <c r="B1668" s="213"/>
      <c r="C1668" s="213"/>
      <c r="D1668" s="213" t="str">
        <f ca="1">IF(ISERROR($Q1668),"",OFFSET(K!$D$1,$Q1668-1,0))</f>
        <v/>
      </c>
      <c r="E1668" s="213" t="str">
        <f ca="1">IF(ISERROR($Q1668),"",OFFSET(K!$C$1,$Q1668-1,0))</f>
        <v/>
      </c>
      <c r="F1668" s="213" t="str">
        <f t="shared" ca="1" si="25"/>
        <v/>
      </c>
      <c r="G1668" s="198"/>
      <c r="H1668" s="207"/>
      <c r="I1668" s="207"/>
      <c r="J1668" s="207"/>
      <c r="K1668" s="207"/>
      <c r="L1668" s="207"/>
      <c r="M1668" s="207"/>
      <c r="N1668" s="207"/>
      <c r="O1668" s="199"/>
      <c r="P1668" s="208"/>
      <c r="Q1668" s="209" t="e">
        <f>IF(OR(C1668="",C1668=R$4,C1668=S$4),NA(),MATCH($B1668&amp;$C1668,K!$E:$E,0))</f>
        <v>#N/A</v>
      </c>
    </row>
    <row r="1669" spans="1:17" ht="20.25">
      <c r="A1669" s="193"/>
      <c r="B1669" s="213"/>
      <c r="C1669" s="213"/>
      <c r="D1669" s="213" t="str">
        <f ca="1">IF(ISERROR($Q1669),"",OFFSET(K!$D$1,$Q1669-1,0))</f>
        <v/>
      </c>
      <c r="E1669" s="213" t="str">
        <f ca="1">IF(ISERROR($Q1669),"",OFFSET(K!$C$1,$Q1669-1,0))</f>
        <v/>
      </c>
      <c r="F1669" s="213" t="str">
        <f t="shared" ref="F1669:F1732" ca="1" si="26">IF(ISERROR($Q1669),"",OFFSET(S_E1,MATCH(B1669&amp;D1669,S_M,0)-1,0))</f>
        <v/>
      </c>
      <c r="G1669" s="198"/>
      <c r="H1669" s="207"/>
      <c r="I1669" s="207"/>
      <c r="J1669" s="207"/>
      <c r="K1669" s="207"/>
      <c r="L1669" s="207"/>
      <c r="M1669" s="207"/>
      <c r="N1669" s="207"/>
      <c r="O1669" s="199"/>
      <c r="P1669" s="208"/>
      <c r="Q1669" s="209" t="e">
        <f>IF(OR(C1669="",C1669=R$4,C1669=S$4),NA(),MATCH($B1669&amp;$C1669,K!$E:$E,0))</f>
        <v>#N/A</v>
      </c>
    </row>
    <row r="1670" spans="1:17" ht="20.25">
      <c r="A1670" s="193"/>
      <c r="B1670" s="213"/>
      <c r="C1670" s="213"/>
      <c r="D1670" s="213" t="str">
        <f ca="1">IF(ISERROR($Q1670),"",OFFSET(K!$D$1,$Q1670-1,0))</f>
        <v/>
      </c>
      <c r="E1670" s="213" t="str">
        <f ca="1">IF(ISERROR($Q1670),"",OFFSET(K!$C$1,$Q1670-1,0))</f>
        <v/>
      </c>
      <c r="F1670" s="213" t="str">
        <f t="shared" ca="1" si="26"/>
        <v/>
      </c>
      <c r="G1670" s="198"/>
      <c r="H1670" s="207"/>
      <c r="I1670" s="207"/>
      <c r="J1670" s="207"/>
      <c r="K1670" s="207"/>
      <c r="L1670" s="207"/>
      <c r="M1670" s="207"/>
      <c r="N1670" s="207"/>
      <c r="O1670" s="199"/>
      <c r="P1670" s="208"/>
      <c r="Q1670" s="209" t="e">
        <f>IF(OR(C1670="",C1670=R$4,C1670=S$4),NA(),MATCH($B1670&amp;$C1670,K!$E:$E,0))</f>
        <v>#N/A</v>
      </c>
    </row>
    <row r="1671" spans="1:17" ht="20.25">
      <c r="A1671" s="193"/>
      <c r="B1671" s="213"/>
      <c r="C1671" s="213"/>
      <c r="D1671" s="213" t="str">
        <f ca="1">IF(ISERROR($Q1671),"",OFFSET(K!$D$1,$Q1671-1,0))</f>
        <v/>
      </c>
      <c r="E1671" s="213" t="str">
        <f ca="1">IF(ISERROR($Q1671),"",OFFSET(K!$C$1,$Q1671-1,0))</f>
        <v/>
      </c>
      <c r="F1671" s="213" t="str">
        <f t="shared" ca="1" si="26"/>
        <v/>
      </c>
      <c r="G1671" s="198"/>
      <c r="H1671" s="207"/>
      <c r="I1671" s="207"/>
      <c r="J1671" s="207"/>
      <c r="K1671" s="207"/>
      <c r="L1671" s="207"/>
      <c r="M1671" s="207"/>
      <c r="N1671" s="207"/>
      <c r="O1671" s="199"/>
      <c r="P1671" s="208"/>
      <c r="Q1671" s="209" t="e">
        <f>IF(OR(C1671="",C1671=R$4,C1671=S$4),NA(),MATCH($B1671&amp;$C1671,K!$E:$E,0))</f>
        <v>#N/A</v>
      </c>
    </row>
    <row r="1672" spans="1:17" ht="20.25">
      <c r="A1672" s="193"/>
      <c r="B1672" s="213"/>
      <c r="C1672" s="213"/>
      <c r="D1672" s="213" t="str">
        <f ca="1">IF(ISERROR($Q1672),"",OFFSET(K!$D$1,$Q1672-1,0))</f>
        <v/>
      </c>
      <c r="E1672" s="213" t="str">
        <f ca="1">IF(ISERROR($Q1672),"",OFFSET(K!$C$1,$Q1672-1,0))</f>
        <v/>
      </c>
      <c r="F1672" s="213" t="str">
        <f t="shared" ca="1" si="26"/>
        <v/>
      </c>
      <c r="G1672" s="198"/>
      <c r="H1672" s="207"/>
      <c r="I1672" s="207"/>
      <c r="J1672" s="207"/>
      <c r="K1672" s="207"/>
      <c r="L1672" s="207"/>
      <c r="M1672" s="207"/>
      <c r="N1672" s="207"/>
      <c r="O1672" s="199"/>
      <c r="P1672" s="208"/>
      <c r="Q1672" s="209" t="e">
        <f>IF(OR(C1672="",C1672=R$4,C1672=S$4),NA(),MATCH($B1672&amp;$C1672,K!$E:$E,0))</f>
        <v>#N/A</v>
      </c>
    </row>
    <row r="1673" spans="1:17" ht="20.25">
      <c r="A1673" s="193"/>
      <c r="B1673" s="213"/>
      <c r="C1673" s="213"/>
      <c r="D1673" s="213" t="str">
        <f ca="1">IF(ISERROR($Q1673),"",OFFSET(K!$D$1,$Q1673-1,0))</f>
        <v/>
      </c>
      <c r="E1673" s="213" t="str">
        <f ca="1">IF(ISERROR($Q1673),"",OFFSET(K!$C$1,$Q1673-1,0))</f>
        <v/>
      </c>
      <c r="F1673" s="213" t="str">
        <f t="shared" ca="1" si="26"/>
        <v/>
      </c>
      <c r="G1673" s="198"/>
      <c r="H1673" s="207"/>
      <c r="I1673" s="207"/>
      <c r="J1673" s="207"/>
      <c r="K1673" s="207"/>
      <c r="L1673" s="207"/>
      <c r="M1673" s="207"/>
      <c r="N1673" s="207"/>
      <c r="O1673" s="199"/>
      <c r="P1673" s="208"/>
      <c r="Q1673" s="209" t="e">
        <f>IF(OR(C1673="",C1673=R$4,C1673=S$4),NA(),MATCH($B1673&amp;$C1673,K!$E:$E,0))</f>
        <v>#N/A</v>
      </c>
    </row>
    <row r="1674" spans="1:17" ht="20.25">
      <c r="A1674" s="193"/>
      <c r="B1674" s="213"/>
      <c r="C1674" s="213"/>
      <c r="D1674" s="213" t="str">
        <f ca="1">IF(ISERROR($Q1674),"",OFFSET(K!$D$1,$Q1674-1,0))</f>
        <v/>
      </c>
      <c r="E1674" s="213" t="str">
        <f ca="1">IF(ISERROR($Q1674),"",OFFSET(K!$C$1,$Q1674-1,0))</f>
        <v/>
      </c>
      <c r="F1674" s="213" t="str">
        <f t="shared" ca="1" si="26"/>
        <v/>
      </c>
      <c r="G1674" s="198"/>
      <c r="H1674" s="207"/>
      <c r="I1674" s="207"/>
      <c r="J1674" s="207"/>
      <c r="K1674" s="207"/>
      <c r="L1674" s="207"/>
      <c r="M1674" s="207"/>
      <c r="N1674" s="207"/>
      <c r="O1674" s="199"/>
      <c r="P1674" s="208"/>
      <c r="Q1674" s="209" t="e">
        <f>IF(OR(C1674="",C1674=R$4,C1674=S$4),NA(),MATCH($B1674&amp;$C1674,K!$E:$E,0))</f>
        <v>#N/A</v>
      </c>
    </row>
    <row r="1675" spans="1:17" ht="20.25">
      <c r="A1675" s="193"/>
      <c r="B1675" s="213"/>
      <c r="C1675" s="213"/>
      <c r="D1675" s="213" t="str">
        <f ca="1">IF(ISERROR($Q1675),"",OFFSET(K!$D$1,$Q1675-1,0))</f>
        <v/>
      </c>
      <c r="E1675" s="213" t="str">
        <f ca="1">IF(ISERROR($Q1675),"",OFFSET(K!$C$1,$Q1675-1,0))</f>
        <v/>
      </c>
      <c r="F1675" s="213" t="str">
        <f t="shared" ca="1" si="26"/>
        <v/>
      </c>
      <c r="G1675" s="198"/>
      <c r="H1675" s="207"/>
      <c r="I1675" s="207"/>
      <c r="J1675" s="207"/>
      <c r="K1675" s="207"/>
      <c r="L1675" s="207"/>
      <c r="M1675" s="207"/>
      <c r="N1675" s="207"/>
      <c r="O1675" s="199"/>
      <c r="P1675" s="208"/>
      <c r="Q1675" s="209" t="e">
        <f>IF(OR(C1675="",C1675=R$4,C1675=S$4),NA(),MATCH($B1675&amp;$C1675,K!$E:$E,0))</f>
        <v>#N/A</v>
      </c>
    </row>
    <row r="1676" spans="1:17" ht="20.25">
      <c r="A1676" s="193"/>
      <c r="B1676" s="213"/>
      <c r="C1676" s="213"/>
      <c r="D1676" s="213" t="str">
        <f ca="1">IF(ISERROR($Q1676),"",OFFSET(K!$D$1,$Q1676-1,0))</f>
        <v/>
      </c>
      <c r="E1676" s="213" t="str">
        <f ca="1">IF(ISERROR($Q1676),"",OFFSET(K!$C$1,$Q1676-1,0))</f>
        <v/>
      </c>
      <c r="F1676" s="213" t="str">
        <f t="shared" ca="1" si="26"/>
        <v/>
      </c>
      <c r="G1676" s="198"/>
      <c r="H1676" s="207"/>
      <c r="I1676" s="207"/>
      <c r="J1676" s="207"/>
      <c r="K1676" s="207"/>
      <c r="L1676" s="207"/>
      <c r="M1676" s="207"/>
      <c r="N1676" s="207"/>
      <c r="O1676" s="199"/>
      <c r="P1676" s="208"/>
      <c r="Q1676" s="209" t="e">
        <f>IF(OR(C1676="",C1676=R$4,C1676=S$4),NA(),MATCH($B1676&amp;$C1676,K!$E:$E,0))</f>
        <v>#N/A</v>
      </c>
    </row>
    <row r="1677" spans="1:17" ht="20.25">
      <c r="A1677" s="193"/>
      <c r="B1677" s="213"/>
      <c r="C1677" s="213"/>
      <c r="D1677" s="213" t="str">
        <f ca="1">IF(ISERROR($Q1677),"",OFFSET(K!$D$1,$Q1677-1,0))</f>
        <v/>
      </c>
      <c r="E1677" s="213" t="str">
        <f ca="1">IF(ISERROR($Q1677),"",OFFSET(K!$C$1,$Q1677-1,0))</f>
        <v/>
      </c>
      <c r="F1677" s="213" t="str">
        <f t="shared" ca="1" si="26"/>
        <v/>
      </c>
      <c r="G1677" s="198"/>
      <c r="H1677" s="207"/>
      <c r="I1677" s="207"/>
      <c r="J1677" s="207"/>
      <c r="K1677" s="207"/>
      <c r="L1677" s="207"/>
      <c r="M1677" s="207"/>
      <c r="N1677" s="207"/>
      <c r="O1677" s="199"/>
      <c r="P1677" s="208"/>
      <c r="Q1677" s="209" t="e">
        <f>IF(OR(C1677="",C1677=R$4,C1677=S$4),NA(),MATCH($B1677&amp;$C1677,K!$E:$E,0))</f>
        <v>#N/A</v>
      </c>
    </row>
    <row r="1678" spans="1:17" ht="20.25">
      <c r="A1678" s="193"/>
      <c r="B1678" s="213"/>
      <c r="C1678" s="213"/>
      <c r="D1678" s="213" t="str">
        <f ca="1">IF(ISERROR($Q1678),"",OFFSET(K!$D$1,$Q1678-1,0))</f>
        <v/>
      </c>
      <c r="E1678" s="213" t="str">
        <f ca="1">IF(ISERROR($Q1678),"",OFFSET(K!$C$1,$Q1678-1,0))</f>
        <v/>
      </c>
      <c r="F1678" s="213" t="str">
        <f t="shared" ca="1" si="26"/>
        <v/>
      </c>
      <c r="G1678" s="198"/>
      <c r="H1678" s="207"/>
      <c r="I1678" s="207"/>
      <c r="J1678" s="207"/>
      <c r="K1678" s="207"/>
      <c r="L1678" s="207"/>
      <c r="M1678" s="207"/>
      <c r="N1678" s="207"/>
      <c r="O1678" s="199"/>
      <c r="P1678" s="208"/>
      <c r="Q1678" s="209" t="e">
        <f>IF(OR(C1678="",C1678=R$4,C1678=S$4),NA(),MATCH($B1678&amp;$C1678,K!$E:$E,0))</f>
        <v>#N/A</v>
      </c>
    </row>
    <row r="1679" spans="1:17" ht="20.25">
      <c r="A1679" s="193"/>
      <c r="B1679" s="213"/>
      <c r="C1679" s="213"/>
      <c r="D1679" s="213" t="str">
        <f ca="1">IF(ISERROR($Q1679),"",OFFSET(K!$D$1,$Q1679-1,0))</f>
        <v/>
      </c>
      <c r="E1679" s="213" t="str">
        <f ca="1">IF(ISERROR($Q1679),"",OFFSET(K!$C$1,$Q1679-1,0))</f>
        <v/>
      </c>
      <c r="F1679" s="213" t="str">
        <f t="shared" ca="1" si="26"/>
        <v/>
      </c>
      <c r="G1679" s="198"/>
      <c r="H1679" s="207"/>
      <c r="I1679" s="207"/>
      <c r="J1679" s="207"/>
      <c r="K1679" s="207"/>
      <c r="L1679" s="207"/>
      <c r="M1679" s="207"/>
      <c r="N1679" s="207"/>
      <c r="O1679" s="199"/>
      <c r="P1679" s="208"/>
      <c r="Q1679" s="209" t="e">
        <f>IF(OR(C1679="",C1679=R$4,C1679=S$4),NA(),MATCH($B1679&amp;$C1679,K!$E:$E,0))</f>
        <v>#N/A</v>
      </c>
    </row>
    <row r="1680" spans="1:17" ht="20.25">
      <c r="A1680" s="193"/>
      <c r="B1680" s="213"/>
      <c r="C1680" s="213"/>
      <c r="D1680" s="213" t="str">
        <f ca="1">IF(ISERROR($Q1680),"",OFFSET(K!$D$1,$Q1680-1,0))</f>
        <v/>
      </c>
      <c r="E1680" s="213" t="str">
        <f ca="1">IF(ISERROR($Q1680),"",OFFSET(K!$C$1,$Q1680-1,0))</f>
        <v/>
      </c>
      <c r="F1680" s="213" t="str">
        <f t="shared" ca="1" si="26"/>
        <v/>
      </c>
      <c r="G1680" s="198"/>
      <c r="H1680" s="207"/>
      <c r="I1680" s="207"/>
      <c r="J1680" s="207"/>
      <c r="K1680" s="207"/>
      <c r="L1680" s="207"/>
      <c r="M1680" s="207"/>
      <c r="N1680" s="207"/>
      <c r="O1680" s="199"/>
      <c r="P1680" s="208"/>
      <c r="Q1680" s="209" t="e">
        <f>IF(OR(C1680="",C1680=R$4,C1680=S$4),NA(),MATCH($B1680&amp;$C1680,K!$E:$E,0))</f>
        <v>#N/A</v>
      </c>
    </row>
    <row r="1681" spans="1:17" ht="20.25">
      <c r="A1681" s="193"/>
      <c r="B1681" s="213"/>
      <c r="C1681" s="213"/>
      <c r="D1681" s="213" t="str">
        <f ca="1">IF(ISERROR($Q1681),"",OFFSET(K!$D$1,$Q1681-1,0))</f>
        <v/>
      </c>
      <c r="E1681" s="213" t="str">
        <f ca="1">IF(ISERROR($Q1681),"",OFFSET(K!$C$1,$Q1681-1,0))</f>
        <v/>
      </c>
      <c r="F1681" s="213" t="str">
        <f t="shared" ca="1" si="26"/>
        <v/>
      </c>
      <c r="G1681" s="198"/>
      <c r="H1681" s="207"/>
      <c r="I1681" s="207"/>
      <c r="J1681" s="207"/>
      <c r="K1681" s="207"/>
      <c r="L1681" s="207"/>
      <c r="M1681" s="207"/>
      <c r="N1681" s="207"/>
      <c r="O1681" s="199"/>
      <c r="P1681" s="208"/>
      <c r="Q1681" s="209" t="e">
        <f>IF(OR(C1681="",C1681=R$4,C1681=S$4),NA(),MATCH($B1681&amp;$C1681,K!$E:$E,0))</f>
        <v>#N/A</v>
      </c>
    </row>
    <row r="1682" spans="1:17" ht="20.25">
      <c r="A1682" s="193"/>
      <c r="B1682" s="213"/>
      <c r="C1682" s="213"/>
      <c r="D1682" s="213" t="str">
        <f ca="1">IF(ISERROR($Q1682),"",OFFSET(K!$D$1,$Q1682-1,0))</f>
        <v/>
      </c>
      <c r="E1682" s="213" t="str">
        <f ca="1">IF(ISERROR($Q1682),"",OFFSET(K!$C$1,$Q1682-1,0))</f>
        <v/>
      </c>
      <c r="F1682" s="213" t="str">
        <f t="shared" ca="1" si="26"/>
        <v/>
      </c>
      <c r="G1682" s="198"/>
      <c r="H1682" s="207"/>
      <c r="I1682" s="207"/>
      <c r="J1682" s="207"/>
      <c r="K1682" s="207"/>
      <c r="L1682" s="207"/>
      <c r="M1682" s="207"/>
      <c r="N1682" s="207"/>
      <c r="O1682" s="199"/>
      <c r="P1682" s="208"/>
      <c r="Q1682" s="209" t="e">
        <f>IF(OR(C1682="",C1682=R$4,C1682=S$4),NA(),MATCH($B1682&amp;$C1682,K!$E:$E,0))</f>
        <v>#N/A</v>
      </c>
    </row>
    <row r="1683" spans="1:17" ht="20.25">
      <c r="A1683" s="193"/>
      <c r="B1683" s="213"/>
      <c r="C1683" s="213"/>
      <c r="D1683" s="213" t="str">
        <f ca="1">IF(ISERROR($Q1683),"",OFFSET(K!$D$1,$Q1683-1,0))</f>
        <v/>
      </c>
      <c r="E1683" s="213" t="str">
        <f ca="1">IF(ISERROR($Q1683),"",OFFSET(K!$C$1,$Q1683-1,0))</f>
        <v/>
      </c>
      <c r="F1683" s="213" t="str">
        <f t="shared" ca="1" si="26"/>
        <v/>
      </c>
      <c r="G1683" s="198"/>
      <c r="H1683" s="207"/>
      <c r="I1683" s="207"/>
      <c r="J1683" s="207"/>
      <c r="K1683" s="207"/>
      <c r="L1683" s="207"/>
      <c r="M1683" s="207"/>
      <c r="N1683" s="207"/>
      <c r="O1683" s="199"/>
      <c r="P1683" s="208"/>
      <c r="Q1683" s="209" t="e">
        <f>IF(OR(C1683="",C1683=R$4,C1683=S$4),NA(),MATCH($B1683&amp;$C1683,K!$E:$E,0))</f>
        <v>#N/A</v>
      </c>
    </row>
    <row r="1684" spans="1:17" ht="20.25">
      <c r="A1684" s="193"/>
      <c r="B1684" s="213"/>
      <c r="C1684" s="213"/>
      <c r="D1684" s="213" t="str">
        <f ca="1">IF(ISERROR($Q1684),"",OFFSET(K!$D$1,$Q1684-1,0))</f>
        <v/>
      </c>
      <c r="E1684" s="213" t="str">
        <f ca="1">IF(ISERROR($Q1684),"",OFFSET(K!$C$1,$Q1684-1,0))</f>
        <v/>
      </c>
      <c r="F1684" s="213" t="str">
        <f t="shared" ca="1" si="26"/>
        <v/>
      </c>
      <c r="G1684" s="198"/>
      <c r="H1684" s="207"/>
      <c r="I1684" s="207"/>
      <c r="J1684" s="207"/>
      <c r="K1684" s="207"/>
      <c r="L1684" s="207"/>
      <c r="M1684" s="207"/>
      <c r="N1684" s="207"/>
      <c r="O1684" s="199"/>
      <c r="P1684" s="208"/>
      <c r="Q1684" s="209" t="e">
        <f>IF(OR(C1684="",C1684=R$4,C1684=S$4),NA(),MATCH($B1684&amp;$C1684,K!$E:$E,0))</f>
        <v>#N/A</v>
      </c>
    </row>
    <row r="1685" spans="1:17" ht="20.25">
      <c r="A1685" s="193"/>
      <c r="B1685" s="213"/>
      <c r="C1685" s="213"/>
      <c r="D1685" s="213" t="str">
        <f ca="1">IF(ISERROR($Q1685),"",OFFSET(K!$D$1,$Q1685-1,0))</f>
        <v/>
      </c>
      <c r="E1685" s="213" t="str">
        <f ca="1">IF(ISERROR($Q1685),"",OFFSET(K!$C$1,$Q1685-1,0))</f>
        <v/>
      </c>
      <c r="F1685" s="213" t="str">
        <f t="shared" ca="1" si="26"/>
        <v/>
      </c>
      <c r="G1685" s="198"/>
      <c r="H1685" s="207"/>
      <c r="I1685" s="207"/>
      <c r="J1685" s="207"/>
      <c r="K1685" s="207"/>
      <c r="L1685" s="207"/>
      <c r="M1685" s="207"/>
      <c r="N1685" s="207"/>
      <c r="O1685" s="199"/>
      <c r="P1685" s="208"/>
      <c r="Q1685" s="209" t="e">
        <f>IF(OR(C1685="",C1685=R$4,C1685=S$4),NA(),MATCH($B1685&amp;$C1685,K!$E:$E,0))</f>
        <v>#N/A</v>
      </c>
    </row>
    <row r="1686" spans="1:17" ht="20.25">
      <c r="A1686" s="193"/>
      <c r="B1686" s="213"/>
      <c r="C1686" s="213"/>
      <c r="D1686" s="213" t="str">
        <f ca="1">IF(ISERROR($Q1686),"",OFFSET(K!$D$1,$Q1686-1,0))</f>
        <v/>
      </c>
      <c r="E1686" s="213" t="str">
        <f ca="1">IF(ISERROR($Q1686),"",OFFSET(K!$C$1,$Q1686-1,0))</f>
        <v/>
      </c>
      <c r="F1686" s="213" t="str">
        <f t="shared" ca="1" si="26"/>
        <v/>
      </c>
      <c r="G1686" s="198"/>
      <c r="H1686" s="207"/>
      <c r="I1686" s="207"/>
      <c r="J1686" s="207"/>
      <c r="K1686" s="207"/>
      <c r="L1686" s="207"/>
      <c r="M1686" s="207"/>
      <c r="N1686" s="207"/>
      <c r="O1686" s="199"/>
      <c r="P1686" s="208"/>
      <c r="Q1686" s="209" t="e">
        <f>IF(OR(C1686="",C1686=R$4,C1686=S$4),NA(),MATCH($B1686&amp;$C1686,K!$E:$E,0))</f>
        <v>#N/A</v>
      </c>
    </row>
    <row r="1687" spans="1:17" ht="20.25">
      <c r="A1687" s="193"/>
      <c r="B1687" s="213"/>
      <c r="C1687" s="213"/>
      <c r="D1687" s="213" t="str">
        <f ca="1">IF(ISERROR($Q1687),"",OFFSET(K!$D$1,$Q1687-1,0))</f>
        <v/>
      </c>
      <c r="E1687" s="213" t="str">
        <f ca="1">IF(ISERROR($Q1687),"",OFFSET(K!$C$1,$Q1687-1,0))</f>
        <v/>
      </c>
      <c r="F1687" s="213" t="str">
        <f t="shared" ca="1" si="26"/>
        <v/>
      </c>
      <c r="G1687" s="198"/>
      <c r="H1687" s="207"/>
      <c r="I1687" s="207"/>
      <c r="J1687" s="207"/>
      <c r="K1687" s="207"/>
      <c r="L1687" s="207"/>
      <c r="M1687" s="207"/>
      <c r="N1687" s="207"/>
      <c r="O1687" s="199"/>
      <c r="P1687" s="208"/>
      <c r="Q1687" s="209" t="e">
        <f>IF(OR(C1687="",C1687=R$4,C1687=S$4),NA(),MATCH($B1687&amp;$C1687,K!$E:$E,0))</f>
        <v>#N/A</v>
      </c>
    </row>
    <row r="1688" spans="1:17" ht="20.25">
      <c r="A1688" s="193"/>
      <c r="B1688" s="213"/>
      <c r="C1688" s="213"/>
      <c r="D1688" s="213" t="str">
        <f ca="1">IF(ISERROR($Q1688),"",OFFSET(K!$D$1,$Q1688-1,0))</f>
        <v/>
      </c>
      <c r="E1688" s="213" t="str">
        <f ca="1">IF(ISERROR($Q1688),"",OFFSET(K!$C$1,$Q1688-1,0))</f>
        <v/>
      </c>
      <c r="F1688" s="213" t="str">
        <f t="shared" ca="1" si="26"/>
        <v/>
      </c>
      <c r="G1688" s="198"/>
      <c r="H1688" s="207"/>
      <c r="I1688" s="207"/>
      <c r="J1688" s="207"/>
      <c r="K1688" s="207"/>
      <c r="L1688" s="207"/>
      <c r="M1688" s="207"/>
      <c r="N1688" s="207"/>
      <c r="O1688" s="199"/>
      <c r="P1688" s="208"/>
      <c r="Q1688" s="209" t="e">
        <f>IF(OR(C1688="",C1688=R$4,C1688=S$4),NA(),MATCH($B1688&amp;$C1688,K!$E:$E,0))</f>
        <v>#N/A</v>
      </c>
    </row>
    <row r="1689" spans="1:17" ht="20.25">
      <c r="A1689" s="193"/>
      <c r="B1689" s="213"/>
      <c r="C1689" s="213"/>
      <c r="D1689" s="213" t="str">
        <f ca="1">IF(ISERROR($Q1689),"",OFFSET(K!$D$1,$Q1689-1,0))</f>
        <v/>
      </c>
      <c r="E1689" s="213" t="str">
        <f ca="1">IF(ISERROR($Q1689),"",OFFSET(K!$C$1,$Q1689-1,0))</f>
        <v/>
      </c>
      <c r="F1689" s="213" t="str">
        <f t="shared" ca="1" si="26"/>
        <v/>
      </c>
      <c r="G1689" s="198"/>
      <c r="H1689" s="207"/>
      <c r="I1689" s="207"/>
      <c r="J1689" s="207"/>
      <c r="K1689" s="207"/>
      <c r="L1689" s="207"/>
      <c r="M1689" s="207"/>
      <c r="N1689" s="207"/>
      <c r="O1689" s="199"/>
      <c r="P1689" s="208"/>
      <c r="Q1689" s="209" t="e">
        <f>IF(OR(C1689="",C1689=R$4,C1689=S$4),NA(),MATCH($B1689&amp;$C1689,K!$E:$E,0))</f>
        <v>#N/A</v>
      </c>
    </row>
    <row r="1690" spans="1:17" ht="20.25">
      <c r="A1690" s="193"/>
      <c r="B1690" s="213"/>
      <c r="C1690" s="213"/>
      <c r="D1690" s="213" t="str">
        <f ca="1">IF(ISERROR($Q1690),"",OFFSET(K!$D$1,$Q1690-1,0))</f>
        <v/>
      </c>
      <c r="E1690" s="213" t="str">
        <f ca="1">IF(ISERROR($Q1690),"",OFFSET(K!$C$1,$Q1690-1,0))</f>
        <v/>
      </c>
      <c r="F1690" s="213" t="str">
        <f t="shared" ca="1" si="26"/>
        <v/>
      </c>
      <c r="G1690" s="198"/>
      <c r="H1690" s="207"/>
      <c r="I1690" s="207"/>
      <c r="J1690" s="207"/>
      <c r="K1690" s="207"/>
      <c r="L1690" s="207"/>
      <c r="M1690" s="207"/>
      <c r="N1690" s="207"/>
      <c r="O1690" s="199"/>
      <c r="P1690" s="208"/>
      <c r="Q1690" s="209" t="e">
        <f>IF(OR(C1690="",C1690=R$4,C1690=S$4),NA(),MATCH($B1690&amp;$C1690,K!$E:$E,0))</f>
        <v>#N/A</v>
      </c>
    </row>
    <row r="1691" spans="1:17" ht="20.25">
      <c r="A1691" s="193"/>
      <c r="B1691" s="213"/>
      <c r="C1691" s="213"/>
      <c r="D1691" s="213" t="str">
        <f ca="1">IF(ISERROR($Q1691),"",OFFSET(K!$D$1,$Q1691-1,0))</f>
        <v/>
      </c>
      <c r="E1691" s="213" t="str">
        <f ca="1">IF(ISERROR($Q1691),"",OFFSET(K!$C$1,$Q1691-1,0))</f>
        <v/>
      </c>
      <c r="F1691" s="213" t="str">
        <f t="shared" ca="1" si="26"/>
        <v/>
      </c>
      <c r="G1691" s="198"/>
      <c r="H1691" s="207"/>
      <c r="I1691" s="207"/>
      <c r="J1691" s="207"/>
      <c r="K1691" s="207"/>
      <c r="L1691" s="207"/>
      <c r="M1691" s="207"/>
      <c r="N1691" s="207"/>
      <c r="O1691" s="199"/>
      <c r="P1691" s="208"/>
      <c r="Q1691" s="209" t="e">
        <f>IF(OR(C1691="",C1691=R$4,C1691=S$4),NA(),MATCH($B1691&amp;$C1691,K!$E:$E,0))</f>
        <v>#N/A</v>
      </c>
    </row>
    <row r="1692" spans="1:17" ht="20.25">
      <c r="A1692" s="193"/>
      <c r="B1692" s="213"/>
      <c r="C1692" s="213"/>
      <c r="D1692" s="213" t="str">
        <f ca="1">IF(ISERROR($Q1692),"",OFFSET(K!$D$1,$Q1692-1,0))</f>
        <v/>
      </c>
      <c r="E1692" s="213" t="str">
        <f ca="1">IF(ISERROR($Q1692),"",OFFSET(K!$C$1,$Q1692-1,0))</f>
        <v/>
      </c>
      <c r="F1692" s="213" t="str">
        <f t="shared" ca="1" si="26"/>
        <v/>
      </c>
      <c r="G1692" s="198"/>
      <c r="H1692" s="207"/>
      <c r="I1692" s="207"/>
      <c r="J1692" s="207"/>
      <c r="K1692" s="207"/>
      <c r="L1692" s="207"/>
      <c r="M1692" s="207"/>
      <c r="N1692" s="207"/>
      <c r="O1692" s="199"/>
      <c r="P1692" s="208"/>
      <c r="Q1692" s="209" t="e">
        <f>IF(OR(C1692="",C1692=R$4,C1692=S$4),NA(),MATCH($B1692&amp;$C1692,K!$E:$E,0))</f>
        <v>#N/A</v>
      </c>
    </row>
    <row r="1693" spans="1:17" ht="20.25">
      <c r="A1693" s="193"/>
      <c r="B1693" s="213"/>
      <c r="C1693" s="213"/>
      <c r="D1693" s="213" t="str">
        <f ca="1">IF(ISERROR($Q1693),"",OFFSET(K!$D$1,$Q1693-1,0))</f>
        <v/>
      </c>
      <c r="E1693" s="213" t="str">
        <f ca="1">IF(ISERROR($Q1693),"",OFFSET(K!$C$1,$Q1693-1,0))</f>
        <v/>
      </c>
      <c r="F1693" s="213" t="str">
        <f t="shared" ca="1" si="26"/>
        <v/>
      </c>
      <c r="G1693" s="198"/>
      <c r="H1693" s="207"/>
      <c r="I1693" s="207"/>
      <c r="J1693" s="207"/>
      <c r="K1693" s="207"/>
      <c r="L1693" s="207"/>
      <c r="M1693" s="207"/>
      <c r="N1693" s="207"/>
      <c r="O1693" s="199"/>
      <c r="P1693" s="208"/>
      <c r="Q1693" s="209" t="e">
        <f>IF(OR(C1693="",C1693=R$4,C1693=S$4),NA(),MATCH($B1693&amp;$C1693,K!$E:$E,0))</f>
        <v>#N/A</v>
      </c>
    </row>
    <row r="1694" spans="1:17" ht="20.25">
      <c r="A1694" s="193"/>
      <c r="B1694" s="213"/>
      <c r="C1694" s="213"/>
      <c r="D1694" s="213" t="str">
        <f ca="1">IF(ISERROR($Q1694),"",OFFSET(K!$D$1,$Q1694-1,0))</f>
        <v/>
      </c>
      <c r="E1694" s="213" t="str">
        <f ca="1">IF(ISERROR($Q1694),"",OFFSET(K!$C$1,$Q1694-1,0))</f>
        <v/>
      </c>
      <c r="F1694" s="213" t="str">
        <f t="shared" ca="1" si="26"/>
        <v/>
      </c>
      <c r="G1694" s="198"/>
      <c r="H1694" s="207"/>
      <c r="I1694" s="207"/>
      <c r="J1694" s="207"/>
      <c r="K1694" s="207"/>
      <c r="L1694" s="207"/>
      <c r="M1694" s="207"/>
      <c r="N1694" s="207"/>
      <c r="O1694" s="199"/>
      <c r="P1694" s="208"/>
      <c r="Q1694" s="209" t="e">
        <f>IF(OR(C1694="",C1694=R$4,C1694=S$4),NA(),MATCH($B1694&amp;$C1694,K!$E:$E,0))</f>
        <v>#N/A</v>
      </c>
    </row>
    <row r="1695" spans="1:17" ht="20.25">
      <c r="A1695" s="193"/>
      <c r="B1695" s="213"/>
      <c r="C1695" s="213"/>
      <c r="D1695" s="213" t="str">
        <f ca="1">IF(ISERROR($Q1695),"",OFFSET(K!$D$1,$Q1695-1,0))</f>
        <v/>
      </c>
      <c r="E1695" s="213" t="str">
        <f ca="1">IF(ISERROR($Q1695),"",OFFSET(K!$C$1,$Q1695-1,0))</f>
        <v/>
      </c>
      <c r="F1695" s="213" t="str">
        <f t="shared" ca="1" si="26"/>
        <v/>
      </c>
      <c r="G1695" s="198"/>
      <c r="H1695" s="207"/>
      <c r="I1695" s="207"/>
      <c r="J1695" s="207"/>
      <c r="K1695" s="207"/>
      <c r="L1695" s="207"/>
      <c r="M1695" s="207"/>
      <c r="N1695" s="207"/>
      <c r="O1695" s="199"/>
      <c r="P1695" s="208"/>
      <c r="Q1695" s="209" t="e">
        <f>IF(OR(C1695="",C1695=R$4,C1695=S$4),NA(),MATCH($B1695&amp;$C1695,K!$E:$E,0))</f>
        <v>#N/A</v>
      </c>
    </row>
    <row r="1696" spans="1:17" ht="20.25">
      <c r="A1696" s="193"/>
      <c r="B1696" s="213"/>
      <c r="C1696" s="213"/>
      <c r="D1696" s="213" t="str">
        <f ca="1">IF(ISERROR($Q1696),"",OFFSET(K!$D$1,$Q1696-1,0))</f>
        <v/>
      </c>
      <c r="E1696" s="213" t="str">
        <f ca="1">IF(ISERROR($Q1696),"",OFFSET(K!$C$1,$Q1696-1,0))</f>
        <v/>
      </c>
      <c r="F1696" s="213" t="str">
        <f t="shared" ca="1" si="26"/>
        <v/>
      </c>
      <c r="G1696" s="198"/>
      <c r="H1696" s="207"/>
      <c r="I1696" s="207"/>
      <c r="J1696" s="207"/>
      <c r="K1696" s="207"/>
      <c r="L1696" s="207"/>
      <c r="M1696" s="207"/>
      <c r="N1696" s="207"/>
      <c r="O1696" s="199"/>
      <c r="P1696" s="208"/>
      <c r="Q1696" s="209" t="e">
        <f>IF(OR(C1696="",C1696=R$4,C1696=S$4),NA(),MATCH($B1696&amp;$C1696,K!$E:$E,0))</f>
        <v>#N/A</v>
      </c>
    </row>
    <row r="1697" spans="1:17" ht="20.25">
      <c r="A1697" s="193"/>
      <c r="B1697" s="213"/>
      <c r="C1697" s="213"/>
      <c r="D1697" s="213" t="str">
        <f ca="1">IF(ISERROR($Q1697),"",OFFSET(K!$D$1,$Q1697-1,0))</f>
        <v/>
      </c>
      <c r="E1697" s="213" t="str">
        <f ca="1">IF(ISERROR($Q1697),"",OFFSET(K!$C$1,$Q1697-1,0))</f>
        <v/>
      </c>
      <c r="F1697" s="213" t="str">
        <f t="shared" ca="1" si="26"/>
        <v/>
      </c>
      <c r="G1697" s="198"/>
      <c r="H1697" s="207"/>
      <c r="I1697" s="207"/>
      <c r="J1697" s="207"/>
      <c r="K1697" s="207"/>
      <c r="L1697" s="207"/>
      <c r="M1697" s="207"/>
      <c r="N1697" s="207"/>
      <c r="O1697" s="199"/>
      <c r="P1697" s="208"/>
      <c r="Q1697" s="209" t="e">
        <f>IF(OR(C1697="",C1697=R$4,C1697=S$4),NA(),MATCH($B1697&amp;$C1697,K!$E:$E,0))</f>
        <v>#N/A</v>
      </c>
    </row>
    <row r="1698" spans="1:17" ht="20.25">
      <c r="A1698" s="193"/>
      <c r="B1698" s="213"/>
      <c r="C1698" s="213"/>
      <c r="D1698" s="213" t="str">
        <f ca="1">IF(ISERROR($Q1698),"",OFFSET(K!$D$1,$Q1698-1,0))</f>
        <v/>
      </c>
      <c r="E1698" s="213" t="str">
        <f ca="1">IF(ISERROR($Q1698),"",OFFSET(K!$C$1,$Q1698-1,0))</f>
        <v/>
      </c>
      <c r="F1698" s="213" t="str">
        <f t="shared" ca="1" si="26"/>
        <v/>
      </c>
      <c r="G1698" s="198"/>
      <c r="H1698" s="207"/>
      <c r="I1698" s="207"/>
      <c r="J1698" s="207"/>
      <c r="K1698" s="207"/>
      <c r="L1698" s="207"/>
      <c r="M1698" s="207"/>
      <c r="N1698" s="207"/>
      <c r="O1698" s="199"/>
      <c r="P1698" s="208"/>
      <c r="Q1698" s="209" t="e">
        <f>IF(OR(C1698="",C1698=R$4,C1698=S$4),NA(),MATCH($B1698&amp;$C1698,K!$E:$E,0))</f>
        <v>#N/A</v>
      </c>
    </row>
    <row r="1699" spans="1:17" ht="20.25">
      <c r="A1699" s="193"/>
      <c r="B1699" s="213"/>
      <c r="C1699" s="213"/>
      <c r="D1699" s="213" t="str">
        <f ca="1">IF(ISERROR($Q1699),"",OFFSET(K!$D$1,$Q1699-1,0))</f>
        <v/>
      </c>
      <c r="E1699" s="213" t="str">
        <f ca="1">IF(ISERROR($Q1699),"",OFFSET(K!$C$1,$Q1699-1,0))</f>
        <v/>
      </c>
      <c r="F1699" s="213" t="str">
        <f t="shared" ca="1" si="26"/>
        <v/>
      </c>
      <c r="G1699" s="198"/>
      <c r="H1699" s="207"/>
      <c r="I1699" s="207"/>
      <c r="J1699" s="207"/>
      <c r="K1699" s="207"/>
      <c r="L1699" s="207"/>
      <c r="M1699" s="207"/>
      <c r="N1699" s="207"/>
      <c r="O1699" s="199"/>
      <c r="P1699" s="208"/>
      <c r="Q1699" s="209" t="e">
        <f>IF(OR(C1699="",C1699=R$4,C1699=S$4),NA(),MATCH($B1699&amp;$C1699,K!$E:$E,0))</f>
        <v>#N/A</v>
      </c>
    </row>
    <row r="1700" spans="1:17" ht="20.25">
      <c r="A1700" s="193"/>
      <c r="B1700" s="213"/>
      <c r="C1700" s="213"/>
      <c r="D1700" s="213" t="str">
        <f ca="1">IF(ISERROR($Q1700),"",OFFSET(K!$D$1,$Q1700-1,0))</f>
        <v/>
      </c>
      <c r="E1700" s="213" t="str">
        <f ca="1">IF(ISERROR($Q1700),"",OFFSET(K!$C$1,$Q1700-1,0))</f>
        <v/>
      </c>
      <c r="F1700" s="213" t="str">
        <f t="shared" ca="1" si="26"/>
        <v/>
      </c>
      <c r="G1700" s="198"/>
      <c r="H1700" s="207"/>
      <c r="I1700" s="207"/>
      <c r="J1700" s="207"/>
      <c r="K1700" s="207"/>
      <c r="L1700" s="207"/>
      <c r="M1700" s="207"/>
      <c r="N1700" s="207"/>
      <c r="O1700" s="199"/>
      <c r="P1700" s="208"/>
      <c r="Q1700" s="209" t="e">
        <f>IF(OR(C1700="",C1700=R$4,C1700=S$4),NA(),MATCH($B1700&amp;$C1700,K!$E:$E,0))</f>
        <v>#N/A</v>
      </c>
    </row>
    <row r="1701" spans="1:17" ht="20.25">
      <c r="A1701" s="193"/>
      <c r="B1701" s="213"/>
      <c r="C1701" s="213"/>
      <c r="D1701" s="213" t="str">
        <f ca="1">IF(ISERROR($Q1701),"",OFFSET(K!$D$1,$Q1701-1,0))</f>
        <v/>
      </c>
      <c r="E1701" s="213" t="str">
        <f ca="1">IF(ISERROR($Q1701),"",OFFSET(K!$C$1,$Q1701-1,0))</f>
        <v/>
      </c>
      <c r="F1701" s="213" t="str">
        <f t="shared" ca="1" si="26"/>
        <v/>
      </c>
      <c r="G1701" s="198"/>
      <c r="H1701" s="207"/>
      <c r="I1701" s="207"/>
      <c r="J1701" s="207"/>
      <c r="K1701" s="207"/>
      <c r="L1701" s="207"/>
      <c r="M1701" s="207"/>
      <c r="N1701" s="207"/>
      <c r="O1701" s="199"/>
      <c r="P1701" s="208"/>
      <c r="Q1701" s="209" t="e">
        <f>IF(OR(C1701="",C1701=R$4,C1701=S$4),NA(),MATCH($B1701&amp;$C1701,K!$E:$E,0))</f>
        <v>#N/A</v>
      </c>
    </row>
    <row r="1702" spans="1:17" ht="20.25">
      <c r="A1702" s="193"/>
      <c r="B1702" s="213"/>
      <c r="C1702" s="213"/>
      <c r="D1702" s="213" t="str">
        <f ca="1">IF(ISERROR($Q1702),"",OFFSET(K!$D$1,$Q1702-1,0))</f>
        <v/>
      </c>
      <c r="E1702" s="213" t="str">
        <f ca="1">IF(ISERROR($Q1702),"",OFFSET(K!$C$1,$Q1702-1,0))</f>
        <v/>
      </c>
      <c r="F1702" s="213" t="str">
        <f t="shared" ca="1" si="26"/>
        <v/>
      </c>
      <c r="G1702" s="198"/>
      <c r="H1702" s="207"/>
      <c r="I1702" s="207"/>
      <c r="J1702" s="207"/>
      <c r="K1702" s="207"/>
      <c r="L1702" s="207"/>
      <c r="M1702" s="207"/>
      <c r="N1702" s="207"/>
      <c r="O1702" s="199"/>
      <c r="P1702" s="208"/>
      <c r="Q1702" s="209" t="e">
        <f>IF(OR(C1702="",C1702=R$4,C1702=S$4),NA(),MATCH($B1702&amp;$C1702,K!$E:$E,0))</f>
        <v>#N/A</v>
      </c>
    </row>
    <row r="1703" spans="1:17" ht="20.25">
      <c r="A1703" s="193"/>
      <c r="B1703" s="213"/>
      <c r="C1703" s="213"/>
      <c r="D1703" s="213" t="str">
        <f ca="1">IF(ISERROR($Q1703),"",OFFSET(K!$D$1,$Q1703-1,0))</f>
        <v/>
      </c>
      <c r="E1703" s="213" t="str">
        <f ca="1">IF(ISERROR($Q1703),"",OFFSET(K!$C$1,$Q1703-1,0))</f>
        <v/>
      </c>
      <c r="F1703" s="213" t="str">
        <f t="shared" ca="1" si="26"/>
        <v/>
      </c>
      <c r="G1703" s="198"/>
      <c r="H1703" s="207"/>
      <c r="I1703" s="207"/>
      <c r="J1703" s="207"/>
      <c r="K1703" s="207"/>
      <c r="L1703" s="207"/>
      <c r="M1703" s="207"/>
      <c r="N1703" s="207"/>
      <c r="O1703" s="199"/>
      <c r="P1703" s="208"/>
      <c r="Q1703" s="209" t="e">
        <f>IF(OR(C1703="",C1703=R$4,C1703=S$4),NA(),MATCH($B1703&amp;$C1703,K!$E:$E,0))</f>
        <v>#N/A</v>
      </c>
    </row>
    <row r="1704" spans="1:17" ht="20.25">
      <c r="A1704" s="193"/>
      <c r="B1704" s="213"/>
      <c r="C1704" s="213"/>
      <c r="D1704" s="213" t="str">
        <f ca="1">IF(ISERROR($Q1704),"",OFFSET(K!$D$1,$Q1704-1,0))</f>
        <v/>
      </c>
      <c r="E1704" s="213" t="str">
        <f ca="1">IF(ISERROR($Q1704),"",OFFSET(K!$C$1,$Q1704-1,0))</f>
        <v/>
      </c>
      <c r="F1704" s="213" t="str">
        <f t="shared" ca="1" si="26"/>
        <v/>
      </c>
      <c r="G1704" s="198"/>
      <c r="H1704" s="207"/>
      <c r="I1704" s="207"/>
      <c r="J1704" s="207"/>
      <c r="K1704" s="207"/>
      <c r="L1704" s="207"/>
      <c r="M1704" s="207"/>
      <c r="N1704" s="207"/>
      <c r="O1704" s="199"/>
      <c r="P1704" s="208"/>
      <c r="Q1704" s="209" t="e">
        <f>IF(OR(C1704="",C1704=R$4,C1704=S$4),NA(),MATCH($B1704&amp;$C1704,K!$E:$E,0))</f>
        <v>#N/A</v>
      </c>
    </row>
    <row r="1705" spans="1:17" ht="20.25">
      <c r="A1705" s="193"/>
      <c r="B1705" s="213"/>
      <c r="C1705" s="213"/>
      <c r="D1705" s="213" t="str">
        <f ca="1">IF(ISERROR($Q1705),"",OFFSET(K!$D$1,$Q1705-1,0))</f>
        <v/>
      </c>
      <c r="E1705" s="213" t="str">
        <f ca="1">IF(ISERROR($Q1705),"",OFFSET(K!$C$1,$Q1705-1,0))</f>
        <v/>
      </c>
      <c r="F1705" s="213" t="str">
        <f t="shared" ca="1" si="26"/>
        <v/>
      </c>
      <c r="G1705" s="198"/>
      <c r="H1705" s="207"/>
      <c r="I1705" s="207"/>
      <c r="J1705" s="207"/>
      <c r="K1705" s="207"/>
      <c r="L1705" s="207"/>
      <c r="M1705" s="207"/>
      <c r="N1705" s="207"/>
      <c r="O1705" s="199"/>
      <c r="P1705" s="208"/>
      <c r="Q1705" s="209" t="e">
        <f>IF(OR(C1705="",C1705=R$4,C1705=S$4),NA(),MATCH($B1705&amp;$C1705,K!$E:$E,0))</f>
        <v>#N/A</v>
      </c>
    </row>
    <row r="1706" spans="1:17" ht="20.25">
      <c r="A1706" s="193"/>
      <c r="B1706" s="213"/>
      <c r="C1706" s="213"/>
      <c r="D1706" s="213" t="str">
        <f ca="1">IF(ISERROR($Q1706),"",OFFSET(K!$D$1,$Q1706-1,0))</f>
        <v/>
      </c>
      <c r="E1706" s="213" t="str">
        <f ca="1">IF(ISERROR($Q1706),"",OFFSET(K!$C$1,$Q1706-1,0))</f>
        <v/>
      </c>
      <c r="F1706" s="213" t="str">
        <f t="shared" ca="1" si="26"/>
        <v/>
      </c>
      <c r="G1706" s="198"/>
      <c r="H1706" s="207"/>
      <c r="I1706" s="207"/>
      <c r="J1706" s="207"/>
      <c r="K1706" s="207"/>
      <c r="L1706" s="207"/>
      <c r="M1706" s="207"/>
      <c r="N1706" s="207"/>
      <c r="O1706" s="199"/>
      <c r="P1706" s="208"/>
      <c r="Q1706" s="209" t="e">
        <f>IF(OR(C1706="",C1706=R$4,C1706=S$4),NA(),MATCH($B1706&amp;$C1706,K!$E:$E,0))</f>
        <v>#N/A</v>
      </c>
    </row>
    <row r="1707" spans="1:17" ht="20.25">
      <c r="A1707" s="193"/>
      <c r="B1707" s="213"/>
      <c r="C1707" s="213"/>
      <c r="D1707" s="213" t="str">
        <f ca="1">IF(ISERROR($Q1707),"",OFFSET(K!$D$1,$Q1707-1,0))</f>
        <v/>
      </c>
      <c r="E1707" s="213" t="str">
        <f ca="1">IF(ISERROR($Q1707),"",OFFSET(K!$C$1,$Q1707-1,0))</f>
        <v/>
      </c>
      <c r="F1707" s="213" t="str">
        <f t="shared" ca="1" si="26"/>
        <v/>
      </c>
      <c r="G1707" s="198"/>
      <c r="H1707" s="207"/>
      <c r="I1707" s="207"/>
      <c r="J1707" s="207"/>
      <c r="K1707" s="207"/>
      <c r="L1707" s="207"/>
      <c r="M1707" s="207"/>
      <c r="N1707" s="207"/>
      <c r="O1707" s="199"/>
      <c r="P1707" s="208"/>
      <c r="Q1707" s="209" t="e">
        <f>IF(OR(C1707="",C1707=R$4,C1707=S$4),NA(),MATCH($B1707&amp;$C1707,K!$E:$E,0))</f>
        <v>#N/A</v>
      </c>
    </row>
    <row r="1708" spans="1:17" ht="20.25">
      <c r="A1708" s="193"/>
      <c r="B1708" s="213"/>
      <c r="C1708" s="213"/>
      <c r="D1708" s="213" t="str">
        <f ca="1">IF(ISERROR($Q1708),"",OFFSET(K!$D$1,$Q1708-1,0))</f>
        <v/>
      </c>
      <c r="E1708" s="213" t="str">
        <f ca="1">IF(ISERROR($Q1708),"",OFFSET(K!$C$1,$Q1708-1,0))</f>
        <v/>
      </c>
      <c r="F1708" s="213" t="str">
        <f t="shared" ca="1" si="26"/>
        <v/>
      </c>
      <c r="G1708" s="198"/>
      <c r="H1708" s="207"/>
      <c r="I1708" s="207"/>
      <c r="J1708" s="207"/>
      <c r="K1708" s="207"/>
      <c r="L1708" s="207"/>
      <c r="M1708" s="207"/>
      <c r="N1708" s="207"/>
      <c r="O1708" s="199"/>
      <c r="P1708" s="208"/>
      <c r="Q1708" s="209" t="e">
        <f>IF(OR(C1708="",C1708=R$4,C1708=S$4),NA(),MATCH($B1708&amp;$C1708,K!$E:$E,0))</f>
        <v>#N/A</v>
      </c>
    </row>
    <row r="1709" spans="1:17" ht="20.25">
      <c r="A1709" s="193"/>
      <c r="B1709" s="213"/>
      <c r="C1709" s="213"/>
      <c r="D1709" s="213" t="str">
        <f ca="1">IF(ISERROR($Q1709),"",OFFSET(K!$D$1,$Q1709-1,0))</f>
        <v/>
      </c>
      <c r="E1709" s="213" t="str">
        <f ca="1">IF(ISERROR($Q1709),"",OFFSET(K!$C$1,$Q1709-1,0))</f>
        <v/>
      </c>
      <c r="F1709" s="213" t="str">
        <f t="shared" ca="1" si="26"/>
        <v/>
      </c>
      <c r="G1709" s="198"/>
      <c r="H1709" s="207"/>
      <c r="I1709" s="207"/>
      <c r="J1709" s="207"/>
      <c r="K1709" s="207"/>
      <c r="L1709" s="207"/>
      <c r="M1709" s="207"/>
      <c r="N1709" s="207"/>
      <c r="O1709" s="199"/>
      <c r="P1709" s="208"/>
      <c r="Q1709" s="209" t="e">
        <f>IF(OR(C1709="",C1709=R$4,C1709=S$4),NA(),MATCH($B1709&amp;$C1709,K!$E:$E,0))</f>
        <v>#N/A</v>
      </c>
    </row>
    <row r="1710" spans="1:17" ht="20.25">
      <c r="A1710" s="193"/>
      <c r="B1710" s="213"/>
      <c r="C1710" s="213"/>
      <c r="D1710" s="213" t="str">
        <f ca="1">IF(ISERROR($Q1710),"",OFFSET(K!$D$1,$Q1710-1,0))</f>
        <v/>
      </c>
      <c r="E1710" s="213" t="str">
        <f ca="1">IF(ISERROR($Q1710),"",OFFSET(K!$C$1,$Q1710-1,0))</f>
        <v/>
      </c>
      <c r="F1710" s="213" t="str">
        <f t="shared" ca="1" si="26"/>
        <v/>
      </c>
      <c r="G1710" s="198"/>
      <c r="H1710" s="207"/>
      <c r="I1710" s="207"/>
      <c r="J1710" s="207"/>
      <c r="K1710" s="207"/>
      <c r="L1710" s="207"/>
      <c r="M1710" s="207"/>
      <c r="N1710" s="207"/>
      <c r="O1710" s="199"/>
      <c r="P1710" s="208"/>
      <c r="Q1710" s="209" t="e">
        <f>IF(OR(C1710="",C1710=R$4,C1710=S$4),NA(),MATCH($B1710&amp;$C1710,K!$E:$E,0))</f>
        <v>#N/A</v>
      </c>
    </row>
    <row r="1711" spans="1:17" ht="20.25">
      <c r="A1711" s="193"/>
      <c r="B1711" s="213"/>
      <c r="C1711" s="213"/>
      <c r="D1711" s="213" t="str">
        <f ca="1">IF(ISERROR($Q1711),"",OFFSET(K!$D$1,$Q1711-1,0))</f>
        <v/>
      </c>
      <c r="E1711" s="213" t="str">
        <f ca="1">IF(ISERROR($Q1711),"",OFFSET(K!$C$1,$Q1711-1,0))</f>
        <v/>
      </c>
      <c r="F1711" s="213" t="str">
        <f t="shared" ca="1" si="26"/>
        <v/>
      </c>
      <c r="G1711" s="198"/>
      <c r="H1711" s="207"/>
      <c r="I1711" s="207"/>
      <c r="J1711" s="207"/>
      <c r="K1711" s="207"/>
      <c r="L1711" s="207"/>
      <c r="M1711" s="207"/>
      <c r="N1711" s="207"/>
      <c r="O1711" s="199"/>
      <c r="P1711" s="208"/>
      <c r="Q1711" s="209" t="e">
        <f>IF(OR(C1711="",C1711=R$4,C1711=S$4),NA(),MATCH($B1711&amp;$C1711,K!$E:$E,0))</f>
        <v>#N/A</v>
      </c>
    </row>
    <row r="1712" spans="1:17" ht="20.25">
      <c r="A1712" s="193"/>
      <c r="B1712" s="213"/>
      <c r="C1712" s="213"/>
      <c r="D1712" s="213" t="str">
        <f ca="1">IF(ISERROR($Q1712),"",OFFSET(K!$D$1,$Q1712-1,0))</f>
        <v/>
      </c>
      <c r="E1712" s="213" t="str">
        <f ca="1">IF(ISERROR($Q1712),"",OFFSET(K!$C$1,$Q1712-1,0))</f>
        <v/>
      </c>
      <c r="F1712" s="213" t="str">
        <f t="shared" ca="1" si="26"/>
        <v/>
      </c>
      <c r="G1712" s="198"/>
      <c r="H1712" s="207"/>
      <c r="I1712" s="207"/>
      <c r="J1712" s="207"/>
      <c r="K1712" s="207"/>
      <c r="L1712" s="207"/>
      <c r="M1712" s="207"/>
      <c r="N1712" s="207"/>
      <c r="O1712" s="199"/>
      <c r="P1712" s="208"/>
      <c r="Q1712" s="209" t="e">
        <f>IF(OR(C1712="",C1712=R$4,C1712=S$4),NA(),MATCH($B1712&amp;$C1712,K!$E:$E,0))</f>
        <v>#N/A</v>
      </c>
    </row>
    <row r="1713" spans="1:17" ht="20.25">
      <c r="A1713" s="193"/>
      <c r="B1713" s="213"/>
      <c r="C1713" s="213"/>
      <c r="D1713" s="213" t="str">
        <f ca="1">IF(ISERROR($Q1713),"",OFFSET(K!$D$1,$Q1713-1,0))</f>
        <v/>
      </c>
      <c r="E1713" s="213" t="str">
        <f ca="1">IF(ISERROR($Q1713),"",OFFSET(K!$C$1,$Q1713-1,0))</f>
        <v/>
      </c>
      <c r="F1713" s="213" t="str">
        <f t="shared" ca="1" si="26"/>
        <v/>
      </c>
      <c r="G1713" s="198"/>
      <c r="H1713" s="207"/>
      <c r="I1713" s="207"/>
      <c r="J1713" s="207"/>
      <c r="K1713" s="207"/>
      <c r="L1713" s="207"/>
      <c r="M1713" s="207"/>
      <c r="N1713" s="207"/>
      <c r="O1713" s="199"/>
      <c r="P1713" s="208"/>
      <c r="Q1713" s="209" t="e">
        <f>IF(OR(C1713="",C1713=R$4,C1713=S$4),NA(),MATCH($B1713&amp;$C1713,K!$E:$E,0))</f>
        <v>#N/A</v>
      </c>
    </row>
    <row r="1714" spans="1:17" ht="20.25">
      <c r="A1714" s="193"/>
      <c r="B1714" s="213"/>
      <c r="C1714" s="213"/>
      <c r="D1714" s="213" t="str">
        <f ca="1">IF(ISERROR($Q1714),"",OFFSET(K!$D$1,$Q1714-1,0))</f>
        <v/>
      </c>
      <c r="E1714" s="213" t="str">
        <f ca="1">IF(ISERROR($Q1714),"",OFFSET(K!$C$1,$Q1714-1,0))</f>
        <v/>
      </c>
      <c r="F1714" s="213" t="str">
        <f t="shared" ca="1" si="26"/>
        <v/>
      </c>
      <c r="G1714" s="198"/>
      <c r="H1714" s="207"/>
      <c r="I1714" s="207"/>
      <c r="J1714" s="207"/>
      <c r="K1714" s="207"/>
      <c r="L1714" s="207"/>
      <c r="M1714" s="207"/>
      <c r="N1714" s="207"/>
      <c r="O1714" s="199"/>
      <c r="P1714" s="208"/>
      <c r="Q1714" s="209" t="e">
        <f>IF(OR(C1714="",C1714=R$4,C1714=S$4),NA(),MATCH($B1714&amp;$C1714,K!$E:$E,0))</f>
        <v>#N/A</v>
      </c>
    </row>
    <row r="1715" spans="1:17" ht="20.25">
      <c r="A1715" s="193"/>
      <c r="B1715" s="213"/>
      <c r="C1715" s="213"/>
      <c r="D1715" s="213" t="str">
        <f ca="1">IF(ISERROR($Q1715),"",OFFSET(K!$D$1,$Q1715-1,0))</f>
        <v/>
      </c>
      <c r="E1715" s="213" t="str">
        <f ca="1">IF(ISERROR($Q1715),"",OFFSET(K!$C$1,$Q1715-1,0))</f>
        <v/>
      </c>
      <c r="F1715" s="213" t="str">
        <f t="shared" ca="1" si="26"/>
        <v/>
      </c>
      <c r="G1715" s="198"/>
      <c r="H1715" s="207"/>
      <c r="I1715" s="207"/>
      <c r="J1715" s="207"/>
      <c r="K1715" s="207"/>
      <c r="L1715" s="207"/>
      <c r="M1715" s="207"/>
      <c r="N1715" s="207"/>
      <c r="O1715" s="199"/>
      <c r="P1715" s="208"/>
      <c r="Q1715" s="209" t="e">
        <f>IF(OR(C1715="",C1715=R$4,C1715=S$4),NA(),MATCH($B1715&amp;$C1715,K!$E:$E,0))</f>
        <v>#N/A</v>
      </c>
    </row>
    <row r="1716" spans="1:17" ht="20.25">
      <c r="A1716" s="193"/>
      <c r="B1716" s="213"/>
      <c r="C1716" s="213"/>
      <c r="D1716" s="213" t="str">
        <f ca="1">IF(ISERROR($Q1716),"",OFFSET(K!$D$1,$Q1716-1,0))</f>
        <v/>
      </c>
      <c r="E1716" s="213" t="str">
        <f ca="1">IF(ISERROR($Q1716),"",OFFSET(K!$C$1,$Q1716-1,0))</f>
        <v/>
      </c>
      <c r="F1716" s="213" t="str">
        <f t="shared" ca="1" si="26"/>
        <v/>
      </c>
      <c r="G1716" s="198"/>
      <c r="H1716" s="207"/>
      <c r="I1716" s="207"/>
      <c r="J1716" s="207"/>
      <c r="K1716" s="207"/>
      <c r="L1716" s="207"/>
      <c r="M1716" s="207"/>
      <c r="N1716" s="207"/>
      <c r="O1716" s="199"/>
      <c r="P1716" s="208"/>
      <c r="Q1716" s="209" t="e">
        <f>IF(OR(C1716="",C1716=R$4,C1716=S$4),NA(),MATCH($B1716&amp;$C1716,K!$E:$E,0))</f>
        <v>#N/A</v>
      </c>
    </row>
    <row r="1717" spans="1:17" ht="20.25">
      <c r="A1717" s="193"/>
      <c r="B1717" s="213"/>
      <c r="C1717" s="213"/>
      <c r="D1717" s="213" t="str">
        <f ca="1">IF(ISERROR($Q1717),"",OFFSET(K!$D$1,$Q1717-1,0))</f>
        <v/>
      </c>
      <c r="E1717" s="213" t="str">
        <f ca="1">IF(ISERROR($Q1717),"",OFFSET(K!$C$1,$Q1717-1,0))</f>
        <v/>
      </c>
      <c r="F1717" s="213" t="str">
        <f t="shared" ca="1" si="26"/>
        <v/>
      </c>
      <c r="G1717" s="198"/>
      <c r="H1717" s="207"/>
      <c r="I1717" s="207"/>
      <c r="J1717" s="207"/>
      <c r="K1717" s="207"/>
      <c r="L1717" s="207"/>
      <c r="M1717" s="207"/>
      <c r="N1717" s="207"/>
      <c r="O1717" s="199"/>
      <c r="P1717" s="208"/>
      <c r="Q1717" s="209" t="e">
        <f>IF(OR(C1717="",C1717=R$4,C1717=S$4),NA(),MATCH($B1717&amp;$C1717,K!$E:$E,0))</f>
        <v>#N/A</v>
      </c>
    </row>
    <row r="1718" spans="1:17" ht="20.25">
      <c r="A1718" s="193"/>
      <c r="B1718" s="213"/>
      <c r="C1718" s="213"/>
      <c r="D1718" s="213" t="str">
        <f ca="1">IF(ISERROR($Q1718),"",OFFSET(K!$D$1,$Q1718-1,0))</f>
        <v/>
      </c>
      <c r="E1718" s="213" t="str">
        <f ca="1">IF(ISERROR($Q1718),"",OFFSET(K!$C$1,$Q1718-1,0))</f>
        <v/>
      </c>
      <c r="F1718" s="213" t="str">
        <f t="shared" ca="1" si="26"/>
        <v/>
      </c>
      <c r="G1718" s="198"/>
      <c r="H1718" s="207"/>
      <c r="I1718" s="207"/>
      <c r="J1718" s="207"/>
      <c r="K1718" s="207"/>
      <c r="L1718" s="207"/>
      <c r="M1718" s="207"/>
      <c r="N1718" s="207"/>
      <c r="O1718" s="199"/>
      <c r="P1718" s="208"/>
      <c r="Q1718" s="209" t="e">
        <f>IF(OR(C1718="",C1718=R$4,C1718=S$4),NA(),MATCH($B1718&amp;$C1718,K!$E:$E,0))</f>
        <v>#N/A</v>
      </c>
    </row>
    <row r="1719" spans="1:17" ht="20.25">
      <c r="A1719" s="193"/>
      <c r="B1719" s="213"/>
      <c r="C1719" s="213"/>
      <c r="D1719" s="213" t="str">
        <f ca="1">IF(ISERROR($Q1719),"",OFFSET(K!$D$1,$Q1719-1,0))</f>
        <v/>
      </c>
      <c r="E1719" s="213" t="str">
        <f ca="1">IF(ISERROR($Q1719),"",OFFSET(K!$C$1,$Q1719-1,0))</f>
        <v/>
      </c>
      <c r="F1719" s="213" t="str">
        <f t="shared" ca="1" si="26"/>
        <v/>
      </c>
      <c r="G1719" s="198"/>
      <c r="H1719" s="207"/>
      <c r="I1719" s="207"/>
      <c r="J1719" s="207"/>
      <c r="K1719" s="207"/>
      <c r="L1719" s="207"/>
      <c r="M1719" s="207"/>
      <c r="N1719" s="207"/>
      <c r="O1719" s="199"/>
      <c r="P1719" s="208"/>
      <c r="Q1719" s="209" t="e">
        <f>IF(OR(C1719="",C1719=R$4,C1719=S$4),NA(),MATCH($B1719&amp;$C1719,K!$E:$E,0))</f>
        <v>#N/A</v>
      </c>
    </row>
    <row r="1720" spans="1:17" ht="20.25">
      <c r="A1720" s="193"/>
      <c r="B1720" s="213"/>
      <c r="C1720" s="213"/>
      <c r="D1720" s="213" t="str">
        <f ca="1">IF(ISERROR($Q1720),"",OFFSET(K!$D$1,$Q1720-1,0))</f>
        <v/>
      </c>
      <c r="E1720" s="213" t="str">
        <f ca="1">IF(ISERROR($Q1720),"",OFFSET(K!$C$1,$Q1720-1,0))</f>
        <v/>
      </c>
      <c r="F1720" s="213" t="str">
        <f t="shared" ca="1" si="26"/>
        <v/>
      </c>
      <c r="G1720" s="198"/>
      <c r="H1720" s="207"/>
      <c r="I1720" s="207"/>
      <c r="J1720" s="207"/>
      <c r="K1720" s="207"/>
      <c r="L1720" s="207"/>
      <c r="M1720" s="207"/>
      <c r="N1720" s="207"/>
      <c r="O1720" s="199"/>
      <c r="P1720" s="208"/>
      <c r="Q1720" s="209" t="e">
        <f>IF(OR(C1720="",C1720=R$4,C1720=S$4),NA(),MATCH($B1720&amp;$C1720,K!$E:$E,0))</f>
        <v>#N/A</v>
      </c>
    </row>
    <row r="1721" spans="1:17" ht="20.25">
      <c r="A1721" s="193"/>
      <c r="B1721" s="213"/>
      <c r="C1721" s="213"/>
      <c r="D1721" s="213" t="str">
        <f ca="1">IF(ISERROR($Q1721),"",OFFSET(K!$D$1,$Q1721-1,0))</f>
        <v/>
      </c>
      <c r="E1721" s="213" t="str">
        <f ca="1">IF(ISERROR($Q1721),"",OFFSET(K!$C$1,$Q1721-1,0))</f>
        <v/>
      </c>
      <c r="F1721" s="213" t="str">
        <f t="shared" ca="1" si="26"/>
        <v/>
      </c>
      <c r="G1721" s="198"/>
      <c r="H1721" s="207"/>
      <c r="I1721" s="207"/>
      <c r="J1721" s="207"/>
      <c r="K1721" s="207"/>
      <c r="L1721" s="207"/>
      <c r="M1721" s="207"/>
      <c r="N1721" s="207"/>
      <c r="O1721" s="199"/>
      <c r="P1721" s="208"/>
      <c r="Q1721" s="209" t="e">
        <f>IF(OR(C1721="",C1721=R$4,C1721=S$4),NA(),MATCH($B1721&amp;$C1721,K!$E:$E,0))</f>
        <v>#N/A</v>
      </c>
    </row>
    <row r="1722" spans="1:17" ht="20.25">
      <c r="A1722" s="193"/>
      <c r="B1722" s="213"/>
      <c r="C1722" s="213"/>
      <c r="D1722" s="213" t="str">
        <f ca="1">IF(ISERROR($Q1722),"",OFFSET(K!$D$1,$Q1722-1,0))</f>
        <v/>
      </c>
      <c r="E1722" s="213" t="str">
        <f ca="1">IF(ISERROR($Q1722),"",OFFSET(K!$C$1,$Q1722-1,0))</f>
        <v/>
      </c>
      <c r="F1722" s="213" t="str">
        <f t="shared" ca="1" si="26"/>
        <v/>
      </c>
      <c r="G1722" s="198"/>
      <c r="H1722" s="207"/>
      <c r="I1722" s="207"/>
      <c r="J1722" s="207"/>
      <c r="K1722" s="207"/>
      <c r="L1722" s="207"/>
      <c r="M1722" s="207"/>
      <c r="N1722" s="207"/>
      <c r="O1722" s="199"/>
      <c r="P1722" s="208"/>
      <c r="Q1722" s="209" t="e">
        <f>IF(OR(C1722="",C1722=R$4,C1722=S$4),NA(),MATCH($B1722&amp;$C1722,K!$E:$E,0))</f>
        <v>#N/A</v>
      </c>
    </row>
    <row r="1723" spans="1:17" ht="20.25">
      <c r="A1723" s="193"/>
      <c r="B1723" s="213"/>
      <c r="C1723" s="213"/>
      <c r="D1723" s="213" t="str">
        <f ca="1">IF(ISERROR($Q1723),"",OFFSET(K!$D$1,$Q1723-1,0))</f>
        <v/>
      </c>
      <c r="E1723" s="213" t="str">
        <f ca="1">IF(ISERROR($Q1723),"",OFFSET(K!$C$1,$Q1723-1,0))</f>
        <v/>
      </c>
      <c r="F1723" s="213" t="str">
        <f t="shared" ca="1" si="26"/>
        <v/>
      </c>
      <c r="G1723" s="198"/>
      <c r="H1723" s="207"/>
      <c r="I1723" s="207"/>
      <c r="J1723" s="207"/>
      <c r="K1723" s="207"/>
      <c r="L1723" s="207"/>
      <c r="M1723" s="207"/>
      <c r="N1723" s="207"/>
      <c r="O1723" s="199"/>
      <c r="P1723" s="208"/>
      <c r="Q1723" s="209" t="e">
        <f>IF(OR(C1723="",C1723=R$4,C1723=S$4),NA(),MATCH($B1723&amp;$C1723,K!$E:$E,0))</f>
        <v>#N/A</v>
      </c>
    </row>
    <row r="1724" spans="1:17" ht="20.25">
      <c r="A1724" s="193"/>
      <c r="B1724" s="213"/>
      <c r="C1724" s="213"/>
      <c r="D1724" s="213" t="str">
        <f ca="1">IF(ISERROR($Q1724),"",OFFSET(K!$D$1,$Q1724-1,0))</f>
        <v/>
      </c>
      <c r="E1724" s="213" t="str">
        <f ca="1">IF(ISERROR($Q1724),"",OFFSET(K!$C$1,$Q1724-1,0))</f>
        <v/>
      </c>
      <c r="F1724" s="213" t="str">
        <f t="shared" ca="1" si="26"/>
        <v/>
      </c>
      <c r="G1724" s="198"/>
      <c r="H1724" s="207"/>
      <c r="I1724" s="207"/>
      <c r="J1724" s="207"/>
      <c r="K1724" s="207"/>
      <c r="L1724" s="207"/>
      <c r="M1724" s="207"/>
      <c r="N1724" s="207"/>
      <c r="O1724" s="199"/>
      <c r="P1724" s="208"/>
      <c r="Q1724" s="209" t="e">
        <f>IF(OR(C1724="",C1724=R$4,C1724=S$4),NA(),MATCH($B1724&amp;$C1724,K!$E:$E,0))</f>
        <v>#N/A</v>
      </c>
    </row>
    <row r="1725" spans="1:17" ht="20.25">
      <c r="A1725" s="193"/>
      <c r="B1725" s="213"/>
      <c r="C1725" s="213"/>
      <c r="D1725" s="213" t="str">
        <f ca="1">IF(ISERROR($Q1725),"",OFFSET(K!$D$1,$Q1725-1,0))</f>
        <v/>
      </c>
      <c r="E1725" s="213" t="str">
        <f ca="1">IF(ISERROR($Q1725),"",OFFSET(K!$C$1,$Q1725-1,0))</f>
        <v/>
      </c>
      <c r="F1725" s="213" t="str">
        <f t="shared" ca="1" si="26"/>
        <v/>
      </c>
      <c r="G1725" s="198"/>
      <c r="H1725" s="207"/>
      <c r="I1725" s="207"/>
      <c r="J1725" s="207"/>
      <c r="K1725" s="207"/>
      <c r="L1725" s="207"/>
      <c r="M1725" s="207"/>
      <c r="N1725" s="207"/>
      <c r="O1725" s="199"/>
      <c r="P1725" s="208"/>
      <c r="Q1725" s="209" t="e">
        <f>IF(OR(C1725="",C1725=R$4,C1725=S$4),NA(),MATCH($B1725&amp;$C1725,K!$E:$E,0))</f>
        <v>#N/A</v>
      </c>
    </row>
    <row r="1726" spans="1:17" ht="20.25">
      <c r="A1726" s="193"/>
      <c r="B1726" s="213"/>
      <c r="C1726" s="213"/>
      <c r="D1726" s="213" t="str">
        <f ca="1">IF(ISERROR($Q1726),"",OFFSET(K!$D$1,$Q1726-1,0))</f>
        <v/>
      </c>
      <c r="E1726" s="213" t="str">
        <f ca="1">IF(ISERROR($Q1726),"",OFFSET(K!$C$1,$Q1726-1,0))</f>
        <v/>
      </c>
      <c r="F1726" s="213" t="str">
        <f t="shared" ca="1" si="26"/>
        <v/>
      </c>
      <c r="G1726" s="198"/>
      <c r="H1726" s="207"/>
      <c r="I1726" s="207"/>
      <c r="J1726" s="207"/>
      <c r="K1726" s="207"/>
      <c r="L1726" s="207"/>
      <c r="M1726" s="207"/>
      <c r="N1726" s="207"/>
      <c r="O1726" s="199"/>
      <c r="P1726" s="208"/>
      <c r="Q1726" s="209" t="e">
        <f>IF(OR(C1726="",C1726=R$4,C1726=S$4),NA(),MATCH($B1726&amp;$C1726,K!$E:$E,0))</f>
        <v>#N/A</v>
      </c>
    </row>
    <row r="1727" spans="1:17" ht="20.25">
      <c r="A1727" s="193"/>
      <c r="B1727" s="213"/>
      <c r="C1727" s="213"/>
      <c r="D1727" s="213" t="str">
        <f ca="1">IF(ISERROR($Q1727),"",OFFSET(K!$D$1,$Q1727-1,0))</f>
        <v/>
      </c>
      <c r="E1727" s="213" t="str">
        <f ca="1">IF(ISERROR($Q1727),"",OFFSET(K!$C$1,$Q1727-1,0))</f>
        <v/>
      </c>
      <c r="F1727" s="213" t="str">
        <f t="shared" ca="1" si="26"/>
        <v/>
      </c>
      <c r="G1727" s="198"/>
      <c r="H1727" s="207"/>
      <c r="I1727" s="207"/>
      <c r="J1727" s="207"/>
      <c r="K1727" s="207"/>
      <c r="L1727" s="207"/>
      <c r="M1727" s="207"/>
      <c r="N1727" s="207"/>
      <c r="O1727" s="199"/>
      <c r="P1727" s="208"/>
      <c r="Q1727" s="209" t="e">
        <f>IF(OR(C1727="",C1727=R$4,C1727=S$4),NA(),MATCH($B1727&amp;$C1727,K!$E:$E,0))</f>
        <v>#N/A</v>
      </c>
    </row>
    <row r="1728" spans="1:17" ht="20.25">
      <c r="A1728" s="193"/>
      <c r="B1728" s="213"/>
      <c r="C1728" s="213"/>
      <c r="D1728" s="213" t="str">
        <f ca="1">IF(ISERROR($Q1728),"",OFFSET(K!$D$1,$Q1728-1,0))</f>
        <v/>
      </c>
      <c r="E1728" s="213" t="str">
        <f ca="1">IF(ISERROR($Q1728),"",OFFSET(K!$C$1,$Q1728-1,0))</f>
        <v/>
      </c>
      <c r="F1728" s="213" t="str">
        <f t="shared" ca="1" si="26"/>
        <v/>
      </c>
      <c r="G1728" s="198"/>
      <c r="H1728" s="207"/>
      <c r="I1728" s="207"/>
      <c r="J1728" s="207"/>
      <c r="K1728" s="207"/>
      <c r="L1728" s="207"/>
      <c r="M1728" s="207"/>
      <c r="N1728" s="207"/>
      <c r="O1728" s="199"/>
      <c r="P1728" s="208"/>
      <c r="Q1728" s="209" t="e">
        <f>IF(OR(C1728="",C1728=R$4,C1728=S$4),NA(),MATCH($B1728&amp;$C1728,K!$E:$E,0))</f>
        <v>#N/A</v>
      </c>
    </row>
    <row r="1729" spans="1:17" ht="20.25">
      <c r="A1729" s="193"/>
      <c r="B1729" s="213"/>
      <c r="C1729" s="213"/>
      <c r="D1729" s="213" t="str">
        <f ca="1">IF(ISERROR($Q1729),"",OFFSET(K!$D$1,$Q1729-1,0))</f>
        <v/>
      </c>
      <c r="E1729" s="213" t="str">
        <f ca="1">IF(ISERROR($Q1729),"",OFFSET(K!$C$1,$Q1729-1,0))</f>
        <v/>
      </c>
      <c r="F1729" s="213" t="str">
        <f t="shared" ca="1" si="26"/>
        <v/>
      </c>
      <c r="G1729" s="198"/>
      <c r="H1729" s="207"/>
      <c r="I1729" s="207"/>
      <c r="J1729" s="207"/>
      <c r="K1729" s="207"/>
      <c r="L1729" s="207"/>
      <c r="M1729" s="207"/>
      <c r="N1729" s="207"/>
      <c r="O1729" s="199"/>
      <c r="P1729" s="208"/>
      <c r="Q1729" s="209" t="e">
        <f>IF(OR(C1729="",C1729=R$4,C1729=S$4),NA(),MATCH($B1729&amp;$C1729,K!$E:$E,0))</f>
        <v>#N/A</v>
      </c>
    </row>
    <row r="1730" spans="1:17" ht="20.25">
      <c r="A1730" s="193"/>
      <c r="B1730" s="213"/>
      <c r="C1730" s="213"/>
      <c r="D1730" s="213" t="str">
        <f ca="1">IF(ISERROR($Q1730),"",OFFSET(K!$D$1,$Q1730-1,0))</f>
        <v/>
      </c>
      <c r="E1730" s="213" t="str">
        <f ca="1">IF(ISERROR($Q1730),"",OFFSET(K!$C$1,$Q1730-1,0))</f>
        <v/>
      </c>
      <c r="F1730" s="213" t="str">
        <f t="shared" ca="1" si="26"/>
        <v/>
      </c>
      <c r="G1730" s="198"/>
      <c r="H1730" s="207"/>
      <c r="I1730" s="207"/>
      <c r="J1730" s="207"/>
      <c r="K1730" s="207"/>
      <c r="L1730" s="207"/>
      <c r="M1730" s="207"/>
      <c r="N1730" s="207"/>
      <c r="O1730" s="199"/>
      <c r="P1730" s="208"/>
      <c r="Q1730" s="209" t="e">
        <f>IF(OR(C1730="",C1730=R$4,C1730=S$4),NA(),MATCH($B1730&amp;$C1730,K!$E:$E,0))</f>
        <v>#N/A</v>
      </c>
    </row>
    <row r="1731" spans="1:17" ht="20.25">
      <c r="A1731" s="193"/>
      <c r="B1731" s="213"/>
      <c r="C1731" s="213"/>
      <c r="D1731" s="213" t="str">
        <f ca="1">IF(ISERROR($Q1731),"",OFFSET(K!$D$1,$Q1731-1,0))</f>
        <v/>
      </c>
      <c r="E1731" s="213" t="str">
        <f ca="1">IF(ISERROR($Q1731),"",OFFSET(K!$C$1,$Q1731-1,0))</f>
        <v/>
      </c>
      <c r="F1731" s="213" t="str">
        <f t="shared" ca="1" si="26"/>
        <v/>
      </c>
      <c r="G1731" s="198"/>
      <c r="H1731" s="207"/>
      <c r="I1731" s="207"/>
      <c r="J1731" s="207"/>
      <c r="K1731" s="207"/>
      <c r="L1731" s="207"/>
      <c r="M1731" s="207"/>
      <c r="N1731" s="207"/>
      <c r="O1731" s="199"/>
      <c r="P1731" s="208"/>
      <c r="Q1731" s="209" t="e">
        <f>IF(OR(C1731="",C1731=R$4,C1731=S$4),NA(),MATCH($B1731&amp;$C1731,K!$E:$E,0))</f>
        <v>#N/A</v>
      </c>
    </row>
    <row r="1732" spans="1:17" ht="20.25">
      <c r="A1732" s="193"/>
      <c r="B1732" s="213"/>
      <c r="C1732" s="213"/>
      <c r="D1732" s="213" t="str">
        <f ca="1">IF(ISERROR($Q1732),"",OFFSET(K!$D$1,$Q1732-1,0))</f>
        <v/>
      </c>
      <c r="E1732" s="213" t="str">
        <f ca="1">IF(ISERROR($Q1732),"",OFFSET(K!$C$1,$Q1732-1,0))</f>
        <v/>
      </c>
      <c r="F1732" s="213" t="str">
        <f t="shared" ca="1" si="26"/>
        <v/>
      </c>
      <c r="G1732" s="198"/>
      <c r="H1732" s="207"/>
      <c r="I1732" s="207"/>
      <c r="J1732" s="207"/>
      <c r="K1732" s="207"/>
      <c r="L1732" s="207"/>
      <c r="M1732" s="207"/>
      <c r="N1732" s="207"/>
      <c r="O1732" s="199"/>
      <c r="P1732" s="208"/>
      <c r="Q1732" s="209" t="e">
        <f>IF(OR(C1732="",C1732=R$4,C1732=S$4),NA(),MATCH($B1732&amp;$C1732,K!$E:$E,0))</f>
        <v>#N/A</v>
      </c>
    </row>
    <row r="1733" spans="1:17" ht="20.25">
      <c r="A1733" s="193"/>
      <c r="B1733" s="213"/>
      <c r="C1733" s="213"/>
      <c r="D1733" s="213" t="str">
        <f ca="1">IF(ISERROR($Q1733),"",OFFSET(K!$D$1,$Q1733-1,0))</f>
        <v/>
      </c>
      <c r="E1733" s="213" t="str">
        <f ca="1">IF(ISERROR($Q1733),"",OFFSET(K!$C$1,$Q1733-1,0))</f>
        <v/>
      </c>
      <c r="F1733" s="213" t="str">
        <f t="shared" ref="F1733:F1796" ca="1" si="27">IF(ISERROR($Q1733),"",OFFSET(S_E1,MATCH(B1733&amp;D1733,S_M,0)-1,0))</f>
        <v/>
      </c>
      <c r="G1733" s="198"/>
      <c r="H1733" s="207"/>
      <c r="I1733" s="207"/>
      <c r="J1733" s="207"/>
      <c r="K1733" s="207"/>
      <c r="L1733" s="207"/>
      <c r="M1733" s="207"/>
      <c r="N1733" s="207"/>
      <c r="O1733" s="199"/>
      <c r="P1733" s="208"/>
      <c r="Q1733" s="209" t="e">
        <f>IF(OR(C1733="",C1733=R$4,C1733=S$4),NA(),MATCH($B1733&amp;$C1733,K!$E:$E,0))</f>
        <v>#N/A</v>
      </c>
    </row>
    <row r="1734" spans="1:17" ht="20.25">
      <c r="A1734" s="193"/>
      <c r="B1734" s="213"/>
      <c r="C1734" s="213"/>
      <c r="D1734" s="213" t="str">
        <f ca="1">IF(ISERROR($Q1734),"",OFFSET(K!$D$1,$Q1734-1,0))</f>
        <v/>
      </c>
      <c r="E1734" s="213" t="str">
        <f ca="1">IF(ISERROR($Q1734),"",OFFSET(K!$C$1,$Q1734-1,0))</f>
        <v/>
      </c>
      <c r="F1734" s="213" t="str">
        <f t="shared" ca="1" si="27"/>
        <v/>
      </c>
      <c r="G1734" s="198"/>
      <c r="H1734" s="207"/>
      <c r="I1734" s="207"/>
      <c r="J1734" s="207"/>
      <c r="K1734" s="207"/>
      <c r="L1734" s="207"/>
      <c r="M1734" s="207"/>
      <c r="N1734" s="207"/>
      <c r="O1734" s="199"/>
      <c r="P1734" s="208"/>
      <c r="Q1734" s="209" t="e">
        <f>IF(OR(C1734="",C1734=R$4,C1734=S$4),NA(),MATCH($B1734&amp;$C1734,K!$E:$E,0))</f>
        <v>#N/A</v>
      </c>
    </row>
    <row r="1735" spans="1:17" ht="20.25">
      <c r="A1735" s="193"/>
      <c r="B1735" s="213"/>
      <c r="C1735" s="213"/>
      <c r="D1735" s="213" t="str">
        <f ca="1">IF(ISERROR($Q1735),"",OFFSET(K!$D$1,$Q1735-1,0))</f>
        <v/>
      </c>
      <c r="E1735" s="213" t="str">
        <f ca="1">IF(ISERROR($Q1735),"",OFFSET(K!$C$1,$Q1735-1,0))</f>
        <v/>
      </c>
      <c r="F1735" s="213" t="str">
        <f t="shared" ca="1" si="27"/>
        <v/>
      </c>
      <c r="G1735" s="198"/>
      <c r="H1735" s="207"/>
      <c r="I1735" s="207"/>
      <c r="J1735" s="207"/>
      <c r="K1735" s="207"/>
      <c r="L1735" s="207"/>
      <c r="M1735" s="207"/>
      <c r="N1735" s="207"/>
      <c r="O1735" s="199"/>
      <c r="P1735" s="208"/>
      <c r="Q1735" s="209" t="e">
        <f>IF(OR(C1735="",C1735=R$4,C1735=S$4),NA(),MATCH($B1735&amp;$C1735,K!$E:$E,0))</f>
        <v>#N/A</v>
      </c>
    </row>
    <row r="1736" spans="1:17" ht="20.25">
      <c r="A1736" s="193"/>
      <c r="B1736" s="213"/>
      <c r="C1736" s="213"/>
      <c r="D1736" s="213" t="str">
        <f ca="1">IF(ISERROR($Q1736),"",OFFSET(K!$D$1,$Q1736-1,0))</f>
        <v/>
      </c>
      <c r="E1736" s="213" t="str">
        <f ca="1">IF(ISERROR($Q1736),"",OFFSET(K!$C$1,$Q1736-1,0))</f>
        <v/>
      </c>
      <c r="F1736" s="213" t="str">
        <f t="shared" ca="1" si="27"/>
        <v/>
      </c>
      <c r="G1736" s="198"/>
      <c r="H1736" s="207"/>
      <c r="I1736" s="207"/>
      <c r="J1736" s="207"/>
      <c r="K1736" s="207"/>
      <c r="L1736" s="207"/>
      <c r="M1736" s="207"/>
      <c r="N1736" s="207"/>
      <c r="O1736" s="199"/>
      <c r="P1736" s="208"/>
      <c r="Q1736" s="209" t="e">
        <f>IF(OR(C1736="",C1736=R$4,C1736=S$4),NA(),MATCH($B1736&amp;$C1736,K!$E:$E,0))</f>
        <v>#N/A</v>
      </c>
    </row>
    <row r="1737" spans="1:17" ht="20.25">
      <c r="A1737" s="193"/>
      <c r="B1737" s="213"/>
      <c r="C1737" s="213"/>
      <c r="D1737" s="213" t="str">
        <f ca="1">IF(ISERROR($Q1737),"",OFFSET(K!$D$1,$Q1737-1,0))</f>
        <v/>
      </c>
      <c r="E1737" s="213" t="str">
        <f ca="1">IF(ISERROR($Q1737),"",OFFSET(K!$C$1,$Q1737-1,0))</f>
        <v/>
      </c>
      <c r="F1737" s="213" t="str">
        <f t="shared" ca="1" si="27"/>
        <v/>
      </c>
      <c r="G1737" s="198"/>
      <c r="H1737" s="207"/>
      <c r="I1737" s="207"/>
      <c r="J1737" s="207"/>
      <c r="K1737" s="207"/>
      <c r="L1737" s="207"/>
      <c r="M1737" s="207"/>
      <c r="N1737" s="207"/>
      <c r="O1737" s="199"/>
      <c r="P1737" s="208"/>
      <c r="Q1737" s="209" t="e">
        <f>IF(OR(C1737="",C1737=R$4,C1737=S$4),NA(),MATCH($B1737&amp;$C1737,K!$E:$E,0))</f>
        <v>#N/A</v>
      </c>
    </row>
    <row r="1738" spans="1:17" ht="20.25">
      <c r="A1738" s="193"/>
      <c r="B1738" s="213"/>
      <c r="C1738" s="213"/>
      <c r="D1738" s="213" t="str">
        <f ca="1">IF(ISERROR($Q1738),"",OFFSET(K!$D$1,$Q1738-1,0))</f>
        <v/>
      </c>
      <c r="E1738" s="213" t="str">
        <f ca="1">IF(ISERROR($Q1738),"",OFFSET(K!$C$1,$Q1738-1,0))</f>
        <v/>
      </c>
      <c r="F1738" s="213" t="str">
        <f t="shared" ca="1" si="27"/>
        <v/>
      </c>
      <c r="G1738" s="198"/>
      <c r="H1738" s="207"/>
      <c r="I1738" s="207"/>
      <c r="J1738" s="207"/>
      <c r="K1738" s="207"/>
      <c r="L1738" s="207"/>
      <c r="M1738" s="207"/>
      <c r="N1738" s="207"/>
      <c r="O1738" s="199"/>
      <c r="P1738" s="208"/>
      <c r="Q1738" s="209" t="e">
        <f>IF(OR(C1738="",C1738=R$4,C1738=S$4),NA(),MATCH($B1738&amp;$C1738,K!$E:$E,0))</f>
        <v>#N/A</v>
      </c>
    </row>
    <row r="1739" spans="1:17" ht="20.25">
      <c r="A1739" s="193"/>
      <c r="B1739" s="213"/>
      <c r="C1739" s="213"/>
      <c r="D1739" s="213" t="str">
        <f ca="1">IF(ISERROR($Q1739),"",OFFSET(K!$D$1,$Q1739-1,0))</f>
        <v/>
      </c>
      <c r="E1739" s="213" t="str">
        <f ca="1">IF(ISERROR($Q1739),"",OFFSET(K!$C$1,$Q1739-1,0))</f>
        <v/>
      </c>
      <c r="F1739" s="213" t="str">
        <f t="shared" ca="1" si="27"/>
        <v/>
      </c>
      <c r="G1739" s="198"/>
      <c r="H1739" s="207"/>
      <c r="I1739" s="207"/>
      <c r="J1739" s="207"/>
      <c r="K1739" s="207"/>
      <c r="L1739" s="207"/>
      <c r="M1739" s="207"/>
      <c r="N1739" s="207"/>
      <c r="O1739" s="199"/>
      <c r="P1739" s="208"/>
      <c r="Q1739" s="209" t="e">
        <f>IF(OR(C1739="",C1739=R$4,C1739=S$4),NA(),MATCH($B1739&amp;$C1739,K!$E:$E,0))</f>
        <v>#N/A</v>
      </c>
    </row>
    <row r="1740" spans="1:17" ht="20.25">
      <c r="A1740" s="193"/>
      <c r="B1740" s="213"/>
      <c r="C1740" s="213"/>
      <c r="D1740" s="213" t="str">
        <f ca="1">IF(ISERROR($Q1740),"",OFFSET(K!$D$1,$Q1740-1,0))</f>
        <v/>
      </c>
      <c r="E1740" s="213" t="str">
        <f ca="1">IF(ISERROR($Q1740),"",OFFSET(K!$C$1,$Q1740-1,0))</f>
        <v/>
      </c>
      <c r="F1740" s="213" t="str">
        <f t="shared" ca="1" si="27"/>
        <v/>
      </c>
      <c r="G1740" s="198"/>
      <c r="H1740" s="207"/>
      <c r="I1740" s="207"/>
      <c r="J1740" s="207"/>
      <c r="K1740" s="207"/>
      <c r="L1740" s="207"/>
      <c r="M1740" s="207"/>
      <c r="N1740" s="207"/>
      <c r="O1740" s="199"/>
      <c r="P1740" s="208"/>
      <c r="Q1740" s="209" t="e">
        <f>IF(OR(C1740="",C1740=R$4,C1740=S$4),NA(),MATCH($B1740&amp;$C1740,K!$E:$E,0))</f>
        <v>#N/A</v>
      </c>
    </row>
    <row r="1741" spans="1:17" ht="20.25">
      <c r="A1741" s="193"/>
      <c r="B1741" s="213"/>
      <c r="C1741" s="213"/>
      <c r="D1741" s="213" t="str">
        <f ca="1">IF(ISERROR($Q1741),"",OFFSET(K!$D$1,$Q1741-1,0))</f>
        <v/>
      </c>
      <c r="E1741" s="213" t="str">
        <f ca="1">IF(ISERROR($Q1741),"",OFFSET(K!$C$1,$Q1741-1,0))</f>
        <v/>
      </c>
      <c r="F1741" s="213" t="str">
        <f t="shared" ca="1" si="27"/>
        <v/>
      </c>
      <c r="G1741" s="198"/>
      <c r="H1741" s="207"/>
      <c r="I1741" s="207"/>
      <c r="J1741" s="207"/>
      <c r="K1741" s="207"/>
      <c r="L1741" s="207"/>
      <c r="M1741" s="207"/>
      <c r="N1741" s="207"/>
      <c r="O1741" s="199"/>
      <c r="P1741" s="208"/>
      <c r="Q1741" s="209" t="e">
        <f>IF(OR(C1741="",C1741=R$4,C1741=S$4),NA(),MATCH($B1741&amp;$C1741,K!$E:$E,0))</f>
        <v>#N/A</v>
      </c>
    </row>
    <row r="1742" spans="1:17" ht="20.25">
      <c r="A1742" s="193"/>
      <c r="B1742" s="213"/>
      <c r="C1742" s="213"/>
      <c r="D1742" s="213" t="str">
        <f ca="1">IF(ISERROR($Q1742),"",OFFSET(K!$D$1,$Q1742-1,0))</f>
        <v/>
      </c>
      <c r="E1742" s="213" t="str">
        <f ca="1">IF(ISERROR($Q1742),"",OFFSET(K!$C$1,$Q1742-1,0))</f>
        <v/>
      </c>
      <c r="F1742" s="213" t="str">
        <f t="shared" ca="1" si="27"/>
        <v/>
      </c>
      <c r="G1742" s="198"/>
      <c r="H1742" s="207"/>
      <c r="I1742" s="207"/>
      <c r="J1742" s="207"/>
      <c r="K1742" s="207"/>
      <c r="L1742" s="207"/>
      <c r="M1742" s="207"/>
      <c r="N1742" s="207"/>
      <c r="O1742" s="199"/>
      <c r="P1742" s="208"/>
      <c r="Q1742" s="209" t="e">
        <f>IF(OR(C1742="",C1742=R$4,C1742=S$4),NA(),MATCH($B1742&amp;$C1742,K!$E:$E,0))</f>
        <v>#N/A</v>
      </c>
    </row>
    <row r="1743" spans="1:17" ht="20.25">
      <c r="A1743" s="193"/>
      <c r="B1743" s="213"/>
      <c r="C1743" s="213"/>
      <c r="D1743" s="213" t="str">
        <f ca="1">IF(ISERROR($Q1743),"",OFFSET(K!$D$1,$Q1743-1,0))</f>
        <v/>
      </c>
      <c r="E1743" s="213" t="str">
        <f ca="1">IF(ISERROR($Q1743),"",OFFSET(K!$C$1,$Q1743-1,0))</f>
        <v/>
      </c>
      <c r="F1743" s="213" t="str">
        <f t="shared" ca="1" si="27"/>
        <v/>
      </c>
      <c r="G1743" s="198"/>
      <c r="H1743" s="207"/>
      <c r="I1743" s="207"/>
      <c r="J1743" s="207"/>
      <c r="K1743" s="207"/>
      <c r="L1743" s="207"/>
      <c r="M1743" s="207"/>
      <c r="N1743" s="207"/>
      <c r="O1743" s="199"/>
      <c r="P1743" s="208"/>
      <c r="Q1743" s="209" t="e">
        <f>IF(OR(C1743="",C1743=R$4,C1743=S$4),NA(),MATCH($B1743&amp;$C1743,K!$E:$E,0))</f>
        <v>#N/A</v>
      </c>
    </row>
    <row r="1744" spans="1:17" ht="20.25">
      <c r="A1744" s="193"/>
      <c r="B1744" s="213"/>
      <c r="C1744" s="213"/>
      <c r="D1744" s="213" t="str">
        <f ca="1">IF(ISERROR($Q1744),"",OFFSET(K!$D$1,$Q1744-1,0))</f>
        <v/>
      </c>
      <c r="E1744" s="213" t="str">
        <f ca="1">IF(ISERROR($Q1744),"",OFFSET(K!$C$1,$Q1744-1,0))</f>
        <v/>
      </c>
      <c r="F1744" s="213" t="str">
        <f t="shared" ca="1" si="27"/>
        <v/>
      </c>
      <c r="G1744" s="198"/>
      <c r="H1744" s="207"/>
      <c r="I1744" s="207"/>
      <c r="J1744" s="207"/>
      <c r="K1744" s="207"/>
      <c r="L1744" s="207"/>
      <c r="M1744" s="207"/>
      <c r="N1744" s="207"/>
      <c r="O1744" s="199"/>
      <c r="P1744" s="208"/>
      <c r="Q1744" s="209" t="e">
        <f>IF(OR(C1744="",C1744=R$4,C1744=S$4),NA(),MATCH($B1744&amp;$C1744,K!$E:$E,0))</f>
        <v>#N/A</v>
      </c>
    </row>
    <row r="1745" spans="1:17" ht="20.25">
      <c r="A1745" s="193"/>
      <c r="B1745" s="213"/>
      <c r="C1745" s="213"/>
      <c r="D1745" s="213" t="str">
        <f ca="1">IF(ISERROR($Q1745),"",OFFSET(K!$D$1,$Q1745-1,0))</f>
        <v/>
      </c>
      <c r="E1745" s="213" t="str">
        <f ca="1">IF(ISERROR($Q1745),"",OFFSET(K!$C$1,$Q1745-1,0))</f>
        <v/>
      </c>
      <c r="F1745" s="213" t="str">
        <f t="shared" ca="1" si="27"/>
        <v/>
      </c>
      <c r="G1745" s="198"/>
      <c r="H1745" s="207"/>
      <c r="I1745" s="207"/>
      <c r="J1745" s="207"/>
      <c r="K1745" s="207"/>
      <c r="L1745" s="207"/>
      <c r="M1745" s="207"/>
      <c r="N1745" s="207"/>
      <c r="O1745" s="199"/>
      <c r="P1745" s="208"/>
      <c r="Q1745" s="209" t="e">
        <f>IF(OR(C1745="",C1745=R$4,C1745=S$4),NA(),MATCH($B1745&amp;$C1745,K!$E:$E,0))</f>
        <v>#N/A</v>
      </c>
    </row>
    <row r="1746" spans="1:17" ht="20.25">
      <c r="A1746" s="193"/>
      <c r="B1746" s="213"/>
      <c r="C1746" s="213"/>
      <c r="D1746" s="213" t="str">
        <f ca="1">IF(ISERROR($Q1746),"",OFFSET(K!$D$1,$Q1746-1,0))</f>
        <v/>
      </c>
      <c r="E1746" s="213" t="str">
        <f ca="1">IF(ISERROR($Q1746),"",OFFSET(K!$C$1,$Q1746-1,0))</f>
        <v/>
      </c>
      <c r="F1746" s="213" t="str">
        <f t="shared" ca="1" si="27"/>
        <v/>
      </c>
      <c r="G1746" s="198"/>
      <c r="H1746" s="207"/>
      <c r="I1746" s="207"/>
      <c r="J1746" s="207"/>
      <c r="K1746" s="207"/>
      <c r="L1746" s="207"/>
      <c r="M1746" s="207"/>
      <c r="N1746" s="207"/>
      <c r="O1746" s="199"/>
      <c r="P1746" s="208"/>
      <c r="Q1746" s="209" t="e">
        <f>IF(OR(C1746="",C1746=R$4,C1746=S$4),NA(),MATCH($B1746&amp;$C1746,K!$E:$E,0))</f>
        <v>#N/A</v>
      </c>
    </row>
    <row r="1747" spans="1:17" ht="20.25">
      <c r="A1747" s="193"/>
      <c r="B1747" s="213"/>
      <c r="C1747" s="213"/>
      <c r="D1747" s="213" t="str">
        <f ca="1">IF(ISERROR($Q1747),"",OFFSET(K!$D$1,$Q1747-1,0))</f>
        <v/>
      </c>
      <c r="E1747" s="213" t="str">
        <f ca="1">IF(ISERROR($Q1747),"",OFFSET(K!$C$1,$Q1747-1,0))</f>
        <v/>
      </c>
      <c r="F1747" s="213" t="str">
        <f t="shared" ca="1" si="27"/>
        <v/>
      </c>
      <c r="G1747" s="198"/>
      <c r="H1747" s="207"/>
      <c r="I1747" s="207"/>
      <c r="J1747" s="207"/>
      <c r="K1747" s="207"/>
      <c r="L1747" s="207"/>
      <c r="M1747" s="207"/>
      <c r="N1747" s="207"/>
      <c r="O1747" s="199"/>
      <c r="P1747" s="208"/>
      <c r="Q1747" s="209" t="e">
        <f>IF(OR(C1747="",C1747=R$4,C1747=S$4),NA(),MATCH($B1747&amp;$C1747,K!$E:$E,0))</f>
        <v>#N/A</v>
      </c>
    </row>
    <row r="1748" spans="1:17" ht="20.25">
      <c r="A1748" s="193"/>
      <c r="B1748" s="213"/>
      <c r="C1748" s="213"/>
      <c r="D1748" s="213" t="str">
        <f ca="1">IF(ISERROR($Q1748),"",OFFSET(K!$D$1,$Q1748-1,0))</f>
        <v/>
      </c>
      <c r="E1748" s="213" t="str">
        <f ca="1">IF(ISERROR($Q1748),"",OFFSET(K!$C$1,$Q1748-1,0))</f>
        <v/>
      </c>
      <c r="F1748" s="213" t="str">
        <f t="shared" ca="1" si="27"/>
        <v/>
      </c>
      <c r="G1748" s="198"/>
      <c r="H1748" s="207"/>
      <c r="I1748" s="207"/>
      <c r="J1748" s="207"/>
      <c r="K1748" s="207"/>
      <c r="L1748" s="207"/>
      <c r="M1748" s="207"/>
      <c r="N1748" s="207"/>
      <c r="O1748" s="199"/>
      <c r="P1748" s="208"/>
      <c r="Q1748" s="209" t="e">
        <f>IF(OR(C1748="",C1748=R$4,C1748=S$4),NA(),MATCH($B1748&amp;$C1748,K!$E:$E,0))</f>
        <v>#N/A</v>
      </c>
    </row>
    <row r="1749" spans="1:17" ht="20.25">
      <c r="A1749" s="193"/>
      <c r="B1749" s="213"/>
      <c r="C1749" s="213"/>
      <c r="D1749" s="213" t="str">
        <f ca="1">IF(ISERROR($Q1749),"",OFFSET(K!$D$1,$Q1749-1,0))</f>
        <v/>
      </c>
      <c r="E1749" s="213" t="str">
        <f ca="1">IF(ISERROR($Q1749),"",OFFSET(K!$C$1,$Q1749-1,0))</f>
        <v/>
      </c>
      <c r="F1749" s="213" t="str">
        <f t="shared" ca="1" si="27"/>
        <v/>
      </c>
      <c r="G1749" s="198"/>
      <c r="H1749" s="207"/>
      <c r="I1749" s="207"/>
      <c r="J1749" s="207"/>
      <c r="K1749" s="207"/>
      <c r="L1749" s="207"/>
      <c r="M1749" s="207"/>
      <c r="N1749" s="207"/>
      <c r="O1749" s="199"/>
      <c r="P1749" s="208"/>
      <c r="Q1749" s="209" t="e">
        <f>IF(OR(C1749="",C1749=R$4,C1749=S$4),NA(),MATCH($B1749&amp;$C1749,K!$E:$E,0))</f>
        <v>#N/A</v>
      </c>
    </row>
    <row r="1750" spans="1:17" ht="20.25">
      <c r="A1750" s="193"/>
      <c r="B1750" s="213"/>
      <c r="C1750" s="213"/>
      <c r="D1750" s="213" t="str">
        <f ca="1">IF(ISERROR($Q1750),"",OFFSET(K!$D$1,$Q1750-1,0))</f>
        <v/>
      </c>
      <c r="E1750" s="213" t="str">
        <f ca="1">IF(ISERROR($Q1750),"",OFFSET(K!$C$1,$Q1750-1,0))</f>
        <v/>
      </c>
      <c r="F1750" s="213" t="str">
        <f t="shared" ca="1" si="27"/>
        <v/>
      </c>
      <c r="G1750" s="198"/>
      <c r="H1750" s="207"/>
      <c r="I1750" s="207"/>
      <c r="J1750" s="207"/>
      <c r="K1750" s="207"/>
      <c r="L1750" s="207"/>
      <c r="M1750" s="207"/>
      <c r="N1750" s="207"/>
      <c r="O1750" s="199"/>
      <c r="P1750" s="208"/>
      <c r="Q1750" s="209" t="e">
        <f>IF(OR(C1750="",C1750=R$4,C1750=S$4),NA(),MATCH($B1750&amp;$C1750,K!$E:$E,0))</f>
        <v>#N/A</v>
      </c>
    </row>
    <row r="1751" spans="1:17" ht="20.25">
      <c r="A1751" s="193"/>
      <c r="B1751" s="213"/>
      <c r="C1751" s="213"/>
      <c r="D1751" s="213" t="str">
        <f ca="1">IF(ISERROR($Q1751),"",OFFSET(K!$D$1,$Q1751-1,0))</f>
        <v/>
      </c>
      <c r="E1751" s="213" t="str">
        <f ca="1">IF(ISERROR($Q1751),"",OFFSET(K!$C$1,$Q1751-1,0))</f>
        <v/>
      </c>
      <c r="F1751" s="213" t="str">
        <f t="shared" ca="1" si="27"/>
        <v/>
      </c>
      <c r="G1751" s="198"/>
      <c r="H1751" s="207"/>
      <c r="I1751" s="207"/>
      <c r="J1751" s="207"/>
      <c r="K1751" s="207"/>
      <c r="L1751" s="207"/>
      <c r="M1751" s="207"/>
      <c r="N1751" s="207"/>
      <c r="O1751" s="199"/>
      <c r="P1751" s="208"/>
      <c r="Q1751" s="209" t="e">
        <f>IF(OR(C1751="",C1751=R$4,C1751=S$4),NA(),MATCH($B1751&amp;$C1751,K!$E:$E,0))</f>
        <v>#N/A</v>
      </c>
    </row>
    <row r="1752" spans="1:17" ht="20.25">
      <c r="A1752" s="193"/>
      <c r="B1752" s="213"/>
      <c r="C1752" s="213"/>
      <c r="D1752" s="213" t="str">
        <f ca="1">IF(ISERROR($Q1752),"",OFFSET(K!$D$1,$Q1752-1,0))</f>
        <v/>
      </c>
      <c r="E1752" s="213" t="str">
        <f ca="1">IF(ISERROR($Q1752),"",OFFSET(K!$C$1,$Q1752-1,0))</f>
        <v/>
      </c>
      <c r="F1752" s="213" t="str">
        <f t="shared" ca="1" si="27"/>
        <v/>
      </c>
      <c r="G1752" s="198"/>
      <c r="H1752" s="207"/>
      <c r="I1752" s="207"/>
      <c r="J1752" s="207"/>
      <c r="K1752" s="207"/>
      <c r="L1752" s="207"/>
      <c r="M1752" s="207"/>
      <c r="N1752" s="207"/>
      <c r="O1752" s="199"/>
      <c r="P1752" s="208"/>
      <c r="Q1752" s="209" t="e">
        <f>IF(OR(C1752="",C1752=R$4,C1752=S$4),NA(),MATCH($B1752&amp;$C1752,K!$E:$E,0))</f>
        <v>#N/A</v>
      </c>
    </row>
    <row r="1753" spans="1:17" ht="20.25">
      <c r="A1753" s="193"/>
      <c r="B1753" s="213"/>
      <c r="C1753" s="213"/>
      <c r="D1753" s="213" t="str">
        <f ca="1">IF(ISERROR($Q1753),"",OFFSET(K!$D$1,$Q1753-1,0))</f>
        <v/>
      </c>
      <c r="E1753" s="213" t="str">
        <f ca="1">IF(ISERROR($Q1753),"",OFFSET(K!$C$1,$Q1753-1,0))</f>
        <v/>
      </c>
      <c r="F1753" s="213" t="str">
        <f t="shared" ca="1" si="27"/>
        <v/>
      </c>
      <c r="G1753" s="198"/>
      <c r="H1753" s="207"/>
      <c r="I1753" s="207"/>
      <c r="J1753" s="207"/>
      <c r="K1753" s="207"/>
      <c r="L1753" s="207"/>
      <c r="M1753" s="207"/>
      <c r="N1753" s="207"/>
      <c r="O1753" s="199"/>
      <c r="P1753" s="208"/>
      <c r="Q1753" s="209" t="e">
        <f>IF(OR(C1753="",C1753=R$4,C1753=S$4),NA(),MATCH($B1753&amp;$C1753,K!$E:$E,0))</f>
        <v>#N/A</v>
      </c>
    </row>
    <row r="1754" spans="1:17" ht="20.25">
      <c r="A1754" s="193"/>
      <c r="B1754" s="213"/>
      <c r="C1754" s="213"/>
      <c r="D1754" s="213" t="str">
        <f ca="1">IF(ISERROR($Q1754),"",OFFSET(K!$D$1,$Q1754-1,0))</f>
        <v/>
      </c>
      <c r="E1754" s="213" t="str">
        <f ca="1">IF(ISERROR($Q1754),"",OFFSET(K!$C$1,$Q1754-1,0))</f>
        <v/>
      </c>
      <c r="F1754" s="213" t="str">
        <f t="shared" ca="1" si="27"/>
        <v/>
      </c>
      <c r="G1754" s="198"/>
      <c r="H1754" s="207"/>
      <c r="I1754" s="207"/>
      <c r="J1754" s="207"/>
      <c r="K1754" s="207"/>
      <c r="L1754" s="207"/>
      <c r="M1754" s="207"/>
      <c r="N1754" s="207"/>
      <c r="O1754" s="199"/>
      <c r="P1754" s="208"/>
      <c r="Q1754" s="209" t="e">
        <f>IF(OR(C1754="",C1754=R$4,C1754=S$4),NA(),MATCH($B1754&amp;$C1754,K!$E:$E,0))</f>
        <v>#N/A</v>
      </c>
    </row>
    <row r="1755" spans="1:17" ht="20.25">
      <c r="A1755" s="193"/>
      <c r="B1755" s="213"/>
      <c r="C1755" s="213"/>
      <c r="D1755" s="213" t="str">
        <f ca="1">IF(ISERROR($Q1755),"",OFFSET(K!$D$1,$Q1755-1,0))</f>
        <v/>
      </c>
      <c r="E1755" s="213" t="str">
        <f ca="1">IF(ISERROR($Q1755),"",OFFSET(K!$C$1,$Q1755-1,0))</f>
        <v/>
      </c>
      <c r="F1755" s="213" t="str">
        <f t="shared" ca="1" si="27"/>
        <v/>
      </c>
      <c r="G1755" s="198"/>
      <c r="H1755" s="207"/>
      <c r="I1755" s="207"/>
      <c r="J1755" s="207"/>
      <c r="K1755" s="207"/>
      <c r="L1755" s="207"/>
      <c r="M1755" s="207"/>
      <c r="N1755" s="207"/>
      <c r="O1755" s="199"/>
      <c r="P1755" s="208"/>
      <c r="Q1755" s="209" t="e">
        <f>IF(OR(C1755="",C1755=R$4,C1755=S$4),NA(),MATCH($B1755&amp;$C1755,K!$E:$E,0))</f>
        <v>#N/A</v>
      </c>
    </row>
    <row r="1756" spans="1:17" ht="20.25">
      <c r="A1756" s="193"/>
      <c r="B1756" s="213"/>
      <c r="C1756" s="213"/>
      <c r="D1756" s="213" t="str">
        <f ca="1">IF(ISERROR($Q1756),"",OFFSET(K!$D$1,$Q1756-1,0))</f>
        <v/>
      </c>
      <c r="E1756" s="213" t="str">
        <f ca="1">IF(ISERROR($Q1756),"",OFFSET(K!$C$1,$Q1756-1,0))</f>
        <v/>
      </c>
      <c r="F1756" s="213" t="str">
        <f t="shared" ca="1" si="27"/>
        <v/>
      </c>
      <c r="G1756" s="198"/>
      <c r="H1756" s="207"/>
      <c r="I1756" s="207"/>
      <c r="J1756" s="207"/>
      <c r="K1756" s="207"/>
      <c r="L1756" s="207"/>
      <c r="M1756" s="207"/>
      <c r="N1756" s="207"/>
      <c r="O1756" s="199"/>
      <c r="P1756" s="208"/>
      <c r="Q1756" s="209" t="e">
        <f>IF(OR(C1756="",C1756=R$4,C1756=S$4),NA(),MATCH($B1756&amp;$C1756,K!$E:$E,0))</f>
        <v>#N/A</v>
      </c>
    </row>
    <row r="1757" spans="1:17" ht="20.25">
      <c r="A1757" s="193"/>
      <c r="B1757" s="213"/>
      <c r="C1757" s="213"/>
      <c r="D1757" s="213" t="str">
        <f ca="1">IF(ISERROR($Q1757),"",OFFSET(K!$D$1,$Q1757-1,0))</f>
        <v/>
      </c>
      <c r="E1757" s="213" t="str">
        <f ca="1">IF(ISERROR($Q1757),"",OFFSET(K!$C$1,$Q1757-1,0))</f>
        <v/>
      </c>
      <c r="F1757" s="213" t="str">
        <f t="shared" ca="1" si="27"/>
        <v/>
      </c>
      <c r="G1757" s="198"/>
      <c r="H1757" s="207"/>
      <c r="I1757" s="207"/>
      <c r="J1757" s="207"/>
      <c r="K1757" s="207"/>
      <c r="L1757" s="207"/>
      <c r="M1757" s="207"/>
      <c r="N1757" s="207"/>
      <c r="O1757" s="199"/>
      <c r="P1757" s="208"/>
      <c r="Q1757" s="209" t="e">
        <f>IF(OR(C1757="",C1757=R$4,C1757=S$4),NA(),MATCH($B1757&amp;$C1757,K!$E:$E,0))</f>
        <v>#N/A</v>
      </c>
    </row>
    <row r="1758" spans="1:17" ht="20.25">
      <c r="A1758" s="193"/>
      <c r="B1758" s="213"/>
      <c r="C1758" s="213"/>
      <c r="D1758" s="213" t="str">
        <f ca="1">IF(ISERROR($Q1758),"",OFFSET(K!$D$1,$Q1758-1,0))</f>
        <v/>
      </c>
      <c r="E1758" s="213" t="str">
        <f ca="1">IF(ISERROR($Q1758),"",OFFSET(K!$C$1,$Q1758-1,0))</f>
        <v/>
      </c>
      <c r="F1758" s="213" t="str">
        <f t="shared" ca="1" si="27"/>
        <v/>
      </c>
      <c r="G1758" s="198"/>
      <c r="H1758" s="207"/>
      <c r="I1758" s="207"/>
      <c r="J1758" s="207"/>
      <c r="K1758" s="207"/>
      <c r="L1758" s="207"/>
      <c r="M1758" s="207"/>
      <c r="N1758" s="207"/>
      <c r="O1758" s="199"/>
      <c r="P1758" s="208"/>
      <c r="Q1758" s="209" t="e">
        <f>IF(OR(C1758="",C1758=R$4,C1758=S$4),NA(),MATCH($B1758&amp;$C1758,K!$E:$E,0))</f>
        <v>#N/A</v>
      </c>
    </row>
    <row r="1759" spans="1:17" ht="20.25">
      <c r="A1759" s="193"/>
      <c r="B1759" s="213"/>
      <c r="C1759" s="213"/>
      <c r="D1759" s="213" t="str">
        <f ca="1">IF(ISERROR($Q1759),"",OFFSET(K!$D$1,$Q1759-1,0))</f>
        <v/>
      </c>
      <c r="E1759" s="213" t="str">
        <f ca="1">IF(ISERROR($Q1759),"",OFFSET(K!$C$1,$Q1759-1,0))</f>
        <v/>
      </c>
      <c r="F1759" s="213" t="str">
        <f t="shared" ca="1" si="27"/>
        <v/>
      </c>
      <c r="G1759" s="198"/>
      <c r="H1759" s="207"/>
      <c r="I1759" s="207"/>
      <c r="J1759" s="207"/>
      <c r="K1759" s="207"/>
      <c r="L1759" s="207"/>
      <c r="M1759" s="207"/>
      <c r="N1759" s="207"/>
      <c r="O1759" s="199"/>
      <c r="P1759" s="208"/>
      <c r="Q1759" s="209" t="e">
        <f>IF(OR(C1759="",C1759=R$4,C1759=S$4),NA(),MATCH($B1759&amp;$C1759,K!$E:$E,0))</f>
        <v>#N/A</v>
      </c>
    </row>
    <row r="1760" spans="1:17" ht="20.25">
      <c r="A1760" s="193"/>
      <c r="B1760" s="213"/>
      <c r="C1760" s="213"/>
      <c r="D1760" s="213" t="str">
        <f ca="1">IF(ISERROR($Q1760),"",OFFSET(K!$D$1,$Q1760-1,0))</f>
        <v/>
      </c>
      <c r="E1760" s="213" t="str">
        <f ca="1">IF(ISERROR($Q1760),"",OFFSET(K!$C$1,$Q1760-1,0))</f>
        <v/>
      </c>
      <c r="F1760" s="213" t="str">
        <f t="shared" ca="1" si="27"/>
        <v/>
      </c>
      <c r="G1760" s="198"/>
      <c r="H1760" s="207"/>
      <c r="I1760" s="207"/>
      <c r="J1760" s="207"/>
      <c r="K1760" s="207"/>
      <c r="L1760" s="207"/>
      <c r="M1760" s="207"/>
      <c r="N1760" s="207"/>
      <c r="O1760" s="199"/>
      <c r="P1760" s="208"/>
      <c r="Q1760" s="209" t="e">
        <f>IF(OR(C1760="",C1760=R$4,C1760=S$4),NA(),MATCH($B1760&amp;$C1760,K!$E:$E,0))</f>
        <v>#N/A</v>
      </c>
    </row>
    <row r="1761" spans="1:17" ht="20.25">
      <c r="A1761" s="193"/>
      <c r="B1761" s="213"/>
      <c r="C1761" s="213"/>
      <c r="D1761" s="213" t="str">
        <f ca="1">IF(ISERROR($Q1761),"",OFFSET(K!$D$1,$Q1761-1,0))</f>
        <v/>
      </c>
      <c r="E1761" s="213" t="str">
        <f ca="1">IF(ISERROR($Q1761),"",OFFSET(K!$C$1,$Q1761-1,0))</f>
        <v/>
      </c>
      <c r="F1761" s="213" t="str">
        <f t="shared" ca="1" si="27"/>
        <v/>
      </c>
      <c r="G1761" s="198"/>
      <c r="H1761" s="207"/>
      <c r="I1761" s="207"/>
      <c r="J1761" s="207"/>
      <c r="K1761" s="207"/>
      <c r="L1761" s="207"/>
      <c r="M1761" s="207"/>
      <c r="N1761" s="207"/>
      <c r="O1761" s="199"/>
      <c r="P1761" s="208"/>
      <c r="Q1761" s="209" t="e">
        <f>IF(OR(C1761="",C1761=R$4,C1761=S$4),NA(),MATCH($B1761&amp;$C1761,K!$E:$E,0))</f>
        <v>#N/A</v>
      </c>
    </row>
    <row r="1762" spans="1:17" ht="20.25">
      <c r="A1762" s="193"/>
      <c r="B1762" s="213"/>
      <c r="C1762" s="213"/>
      <c r="D1762" s="213" t="str">
        <f ca="1">IF(ISERROR($Q1762),"",OFFSET(K!$D$1,$Q1762-1,0))</f>
        <v/>
      </c>
      <c r="E1762" s="213" t="str">
        <f ca="1">IF(ISERROR($Q1762),"",OFFSET(K!$C$1,$Q1762-1,0))</f>
        <v/>
      </c>
      <c r="F1762" s="213" t="str">
        <f t="shared" ca="1" si="27"/>
        <v/>
      </c>
      <c r="G1762" s="198"/>
      <c r="H1762" s="207"/>
      <c r="I1762" s="207"/>
      <c r="J1762" s="207"/>
      <c r="K1762" s="207"/>
      <c r="L1762" s="207"/>
      <c r="M1762" s="207"/>
      <c r="N1762" s="207"/>
      <c r="O1762" s="199"/>
      <c r="P1762" s="208"/>
      <c r="Q1762" s="209" t="e">
        <f>IF(OR(C1762="",C1762=R$4,C1762=S$4),NA(),MATCH($B1762&amp;$C1762,K!$E:$E,0))</f>
        <v>#N/A</v>
      </c>
    </row>
    <row r="1763" spans="1:17" ht="20.25">
      <c r="A1763" s="193"/>
      <c r="B1763" s="213"/>
      <c r="C1763" s="213"/>
      <c r="D1763" s="213" t="str">
        <f ca="1">IF(ISERROR($Q1763),"",OFFSET(K!$D$1,$Q1763-1,0))</f>
        <v/>
      </c>
      <c r="E1763" s="213" t="str">
        <f ca="1">IF(ISERROR($Q1763),"",OFFSET(K!$C$1,$Q1763-1,0))</f>
        <v/>
      </c>
      <c r="F1763" s="213" t="str">
        <f t="shared" ca="1" si="27"/>
        <v/>
      </c>
      <c r="G1763" s="198"/>
      <c r="H1763" s="207"/>
      <c r="I1763" s="207"/>
      <c r="J1763" s="207"/>
      <c r="K1763" s="207"/>
      <c r="L1763" s="207"/>
      <c r="M1763" s="207"/>
      <c r="N1763" s="207"/>
      <c r="O1763" s="199"/>
      <c r="P1763" s="208"/>
      <c r="Q1763" s="209" t="e">
        <f>IF(OR(C1763="",C1763=R$4,C1763=S$4),NA(),MATCH($B1763&amp;$C1763,K!$E:$E,0))</f>
        <v>#N/A</v>
      </c>
    </row>
    <row r="1764" spans="1:17" ht="20.25">
      <c r="A1764" s="193"/>
      <c r="B1764" s="213"/>
      <c r="C1764" s="213"/>
      <c r="D1764" s="213" t="str">
        <f ca="1">IF(ISERROR($Q1764),"",OFFSET(K!$D$1,$Q1764-1,0))</f>
        <v/>
      </c>
      <c r="E1764" s="213" t="str">
        <f ca="1">IF(ISERROR($Q1764),"",OFFSET(K!$C$1,$Q1764-1,0))</f>
        <v/>
      </c>
      <c r="F1764" s="213" t="str">
        <f t="shared" ca="1" si="27"/>
        <v/>
      </c>
      <c r="G1764" s="198"/>
      <c r="H1764" s="207"/>
      <c r="I1764" s="207"/>
      <c r="J1764" s="207"/>
      <c r="K1764" s="207"/>
      <c r="L1764" s="207"/>
      <c r="M1764" s="207"/>
      <c r="N1764" s="207"/>
      <c r="O1764" s="199"/>
      <c r="P1764" s="208"/>
      <c r="Q1764" s="209" t="e">
        <f>IF(OR(C1764="",C1764=R$4,C1764=S$4),NA(),MATCH($B1764&amp;$C1764,K!$E:$E,0))</f>
        <v>#N/A</v>
      </c>
    </row>
    <row r="1765" spans="1:17" ht="20.25">
      <c r="A1765" s="193"/>
      <c r="B1765" s="213"/>
      <c r="C1765" s="213"/>
      <c r="D1765" s="213" t="str">
        <f ca="1">IF(ISERROR($Q1765),"",OFFSET(K!$D$1,$Q1765-1,0))</f>
        <v/>
      </c>
      <c r="E1765" s="213" t="str">
        <f ca="1">IF(ISERROR($Q1765),"",OFFSET(K!$C$1,$Q1765-1,0))</f>
        <v/>
      </c>
      <c r="F1765" s="213" t="str">
        <f t="shared" ca="1" si="27"/>
        <v/>
      </c>
      <c r="G1765" s="198"/>
      <c r="H1765" s="207"/>
      <c r="I1765" s="207"/>
      <c r="J1765" s="207"/>
      <c r="K1765" s="207"/>
      <c r="L1765" s="207"/>
      <c r="M1765" s="207"/>
      <c r="N1765" s="207"/>
      <c r="O1765" s="199"/>
      <c r="P1765" s="208"/>
      <c r="Q1765" s="209" t="e">
        <f>IF(OR(C1765="",C1765=R$4,C1765=S$4),NA(),MATCH($B1765&amp;$C1765,K!$E:$E,0))</f>
        <v>#N/A</v>
      </c>
    </row>
    <row r="1766" spans="1:17" ht="20.25">
      <c r="A1766" s="193"/>
      <c r="B1766" s="213"/>
      <c r="C1766" s="213"/>
      <c r="D1766" s="213" t="str">
        <f ca="1">IF(ISERROR($Q1766),"",OFFSET(K!$D$1,$Q1766-1,0))</f>
        <v/>
      </c>
      <c r="E1766" s="213" t="str">
        <f ca="1">IF(ISERROR($Q1766),"",OFFSET(K!$C$1,$Q1766-1,0))</f>
        <v/>
      </c>
      <c r="F1766" s="213" t="str">
        <f t="shared" ca="1" si="27"/>
        <v/>
      </c>
      <c r="G1766" s="198"/>
      <c r="H1766" s="207"/>
      <c r="I1766" s="207"/>
      <c r="J1766" s="207"/>
      <c r="K1766" s="207"/>
      <c r="L1766" s="207"/>
      <c r="M1766" s="207"/>
      <c r="N1766" s="207"/>
      <c r="O1766" s="199"/>
      <c r="P1766" s="208"/>
      <c r="Q1766" s="209" t="e">
        <f>IF(OR(C1766="",C1766=R$4,C1766=S$4),NA(),MATCH($B1766&amp;$C1766,K!$E:$E,0))</f>
        <v>#N/A</v>
      </c>
    </row>
    <row r="1767" spans="1:17" ht="20.25">
      <c r="A1767" s="193"/>
      <c r="B1767" s="213"/>
      <c r="C1767" s="213"/>
      <c r="D1767" s="213" t="str">
        <f ca="1">IF(ISERROR($Q1767),"",OFFSET(K!$D$1,$Q1767-1,0))</f>
        <v/>
      </c>
      <c r="E1767" s="213" t="str">
        <f ca="1">IF(ISERROR($Q1767),"",OFFSET(K!$C$1,$Q1767-1,0))</f>
        <v/>
      </c>
      <c r="F1767" s="213" t="str">
        <f t="shared" ca="1" si="27"/>
        <v/>
      </c>
      <c r="G1767" s="198"/>
      <c r="H1767" s="207"/>
      <c r="I1767" s="207"/>
      <c r="J1767" s="207"/>
      <c r="K1767" s="207"/>
      <c r="L1767" s="207"/>
      <c r="M1767" s="207"/>
      <c r="N1767" s="207"/>
      <c r="O1767" s="199"/>
      <c r="P1767" s="208"/>
      <c r="Q1767" s="209" t="e">
        <f>IF(OR(C1767="",C1767=R$4,C1767=S$4),NA(),MATCH($B1767&amp;$C1767,K!$E:$E,0))</f>
        <v>#N/A</v>
      </c>
    </row>
    <row r="1768" spans="1:17" ht="20.25">
      <c r="A1768" s="193"/>
      <c r="B1768" s="213"/>
      <c r="C1768" s="213"/>
      <c r="D1768" s="213" t="str">
        <f ca="1">IF(ISERROR($Q1768),"",OFFSET(K!$D$1,$Q1768-1,0))</f>
        <v/>
      </c>
      <c r="E1768" s="213" t="str">
        <f ca="1">IF(ISERROR($Q1768),"",OFFSET(K!$C$1,$Q1768-1,0))</f>
        <v/>
      </c>
      <c r="F1768" s="213" t="str">
        <f t="shared" ca="1" si="27"/>
        <v/>
      </c>
      <c r="G1768" s="198"/>
      <c r="H1768" s="207"/>
      <c r="I1768" s="207"/>
      <c r="J1768" s="207"/>
      <c r="K1768" s="207"/>
      <c r="L1768" s="207"/>
      <c r="M1768" s="207"/>
      <c r="N1768" s="207"/>
      <c r="O1768" s="199"/>
      <c r="P1768" s="208"/>
      <c r="Q1768" s="209" t="e">
        <f>IF(OR(C1768="",C1768=R$4,C1768=S$4),NA(),MATCH($B1768&amp;$C1768,K!$E:$E,0))</f>
        <v>#N/A</v>
      </c>
    </row>
    <row r="1769" spans="1:17" ht="20.25">
      <c r="A1769" s="193"/>
      <c r="B1769" s="213"/>
      <c r="C1769" s="213"/>
      <c r="D1769" s="213" t="str">
        <f ca="1">IF(ISERROR($Q1769),"",OFFSET(K!$D$1,$Q1769-1,0))</f>
        <v/>
      </c>
      <c r="E1769" s="213" t="str">
        <f ca="1">IF(ISERROR($Q1769),"",OFFSET(K!$C$1,$Q1769-1,0))</f>
        <v/>
      </c>
      <c r="F1769" s="213" t="str">
        <f t="shared" ca="1" si="27"/>
        <v/>
      </c>
      <c r="G1769" s="198"/>
      <c r="H1769" s="207"/>
      <c r="I1769" s="207"/>
      <c r="J1769" s="207"/>
      <c r="K1769" s="207"/>
      <c r="L1769" s="207"/>
      <c r="M1769" s="207"/>
      <c r="N1769" s="207"/>
      <c r="O1769" s="199"/>
      <c r="P1769" s="208"/>
      <c r="Q1769" s="209" t="e">
        <f>IF(OR(C1769="",C1769=R$4,C1769=S$4),NA(),MATCH($B1769&amp;$C1769,K!$E:$E,0))</f>
        <v>#N/A</v>
      </c>
    </row>
    <row r="1770" spans="1:17" ht="20.25">
      <c r="A1770" s="193"/>
      <c r="B1770" s="213"/>
      <c r="C1770" s="213"/>
      <c r="D1770" s="213" t="str">
        <f ca="1">IF(ISERROR($Q1770),"",OFFSET(K!$D$1,$Q1770-1,0))</f>
        <v/>
      </c>
      <c r="E1770" s="213" t="str">
        <f ca="1">IF(ISERROR($Q1770),"",OFFSET(K!$C$1,$Q1770-1,0))</f>
        <v/>
      </c>
      <c r="F1770" s="213" t="str">
        <f t="shared" ca="1" si="27"/>
        <v/>
      </c>
      <c r="G1770" s="198"/>
      <c r="H1770" s="207"/>
      <c r="I1770" s="207"/>
      <c r="J1770" s="207"/>
      <c r="K1770" s="207"/>
      <c r="L1770" s="207"/>
      <c r="M1770" s="207"/>
      <c r="N1770" s="207"/>
      <c r="O1770" s="199"/>
      <c r="P1770" s="208"/>
      <c r="Q1770" s="209" t="e">
        <f>IF(OR(C1770="",C1770=R$4,C1770=S$4),NA(),MATCH($B1770&amp;$C1770,K!$E:$E,0))</f>
        <v>#N/A</v>
      </c>
    </row>
    <row r="1771" spans="1:17" ht="20.25">
      <c r="A1771" s="193"/>
      <c r="B1771" s="213"/>
      <c r="C1771" s="213"/>
      <c r="D1771" s="213" t="str">
        <f ca="1">IF(ISERROR($Q1771),"",OFFSET(K!$D$1,$Q1771-1,0))</f>
        <v/>
      </c>
      <c r="E1771" s="213" t="str">
        <f ca="1">IF(ISERROR($Q1771),"",OFFSET(K!$C$1,$Q1771-1,0))</f>
        <v/>
      </c>
      <c r="F1771" s="213" t="str">
        <f t="shared" ca="1" si="27"/>
        <v/>
      </c>
      <c r="G1771" s="198"/>
      <c r="H1771" s="207"/>
      <c r="I1771" s="207"/>
      <c r="J1771" s="207"/>
      <c r="K1771" s="207"/>
      <c r="L1771" s="207"/>
      <c r="M1771" s="207"/>
      <c r="N1771" s="207"/>
      <c r="O1771" s="199"/>
      <c r="P1771" s="208"/>
      <c r="Q1771" s="209" t="e">
        <f>IF(OR(C1771="",C1771=R$4,C1771=S$4),NA(),MATCH($B1771&amp;$C1771,K!$E:$E,0))</f>
        <v>#N/A</v>
      </c>
    </row>
    <row r="1772" spans="1:17" ht="20.25">
      <c r="A1772" s="193"/>
      <c r="B1772" s="213"/>
      <c r="C1772" s="213"/>
      <c r="D1772" s="213" t="str">
        <f ca="1">IF(ISERROR($Q1772),"",OFFSET(K!$D$1,$Q1772-1,0))</f>
        <v/>
      </c>
      <c r="E1772" s="213" t="str">
        <f ca="1">IF(ISERROR($Q1772),"",OFFSET(K!$C$1,$Q1772-1,0))</f>
        <v/>
      </c>
      <c r="F1772" s="213" t="str">
        <f t="shared" ca="1" si="27"/>
        <v/>
      </c>
      <c r="G1772" s="198"/>
      <c r="H1772" s="207"/>
      <c r="I1772" s="207"/>
      <c r="J1772" s="207"/>
      <c r="K1772" s="207"/>
      <c r="L1772" s="207"/>
      <c r="M1772" s="207"/>
      <c r="N1772" s="207"/>
      <c r="O1772" s="199"/>
      <c r="P1772" s="208"/>
      <c r="Q1772" s="209" t="e">
        <f>IF(OR(C1772="",C1772=R$4,C1772=S$4),NA(),MATCH($B1772&amp;$C1772,K!$E:$E,0))</f>
        <v>#N/A</v>
      </c>
    </row>
    <row r="1773" spans="1:17" ht="20.25">
      <c r="A1773" s="193"/>
      <c r="B1773" s="213"/>
      <c r="C1773" s="213"/>
      <c r="D1773" s="213" t="str">
        <f ca="1">IF(ISERROR($Q1773),"",OFFSET(K!$D$1,$Q1773-1,0))</f>
        <v/>
      </c>
      <c r="E1773" s="213" t="str">
        <f ca="1">IF(ISERROR($Q1773),"",OFFSET(K!$C$1,$Q1773-1,0))</f>
        <v/>
      </c>
      <c r="F1773" s="213" t="str">
        <f t="shared" ca="1" si="27"/>
        <v/>
      </c>
      <c r="G1773" s="198"/>
      <c r="H1773" s="207"/>
      <c r="I1773" s="207"/>
      <c r="J1773" s="207"/>
      <c r="K1773" s="207"/>
      <c r="L1773" s="207"/>
      <c r="M1773" s="207"/>
      <c r="N1773" s="207"/>
      <c r="O1773" s="199"/>
      <c r="P1773" s="208"/>
      <c r="Q1773" s="209" t="e">
        <f>IF(OR(C1773="",C1773=R$4,C1773=S$4),NA(),MATCH($B1773&amp;$C1773,K!$E:$E,0))</f>
        <v>#N/A</v>
      </c>
    </row>
    <row r="1774" spans="1:17" ht="20.25">
      <c r="A1774" s="193"/>
      <c r="B1774" s="213"/>
      <c r="C1774" s="213"/>
      <c r="D1774" s="213" t="str">
        <f ca="1">IF(ISERROR($Q1774),"",OFFSET(K!$D$1,$Q1774-1,0))</f>
        <v/>
      </c>
      <c r="E1774" s="213" t="str">
        <f ca="1">IF(ISERROR($Q1774),"",OFFSET(K!$C$1,$Q1774-1,0))</f>
        <v/>
      </c>
      <c r="F1774" s="213" t="str">
        <f t="shared" ca="1" si="27"/>
        <v/>
      </c>
      <c r="G1774" s="198"/>
      <c r="H1774" s="207"/>
      <c r="I1774" s="207"/>
      <c r="J1774" s="207"/>
      <c r="K1774" s="207"/>
      <c r="L1774" s="207"/>
      <c r="M1774" s="207"/>
      <c r="N1774" s="207"/>
      <c r="O1774" s="199"/>
      <c r="P1774" s="208"/>
      <c r="Q1774" s="209" t="e">
        <f>IF(OR(C1774="",C1774=R$4,C1774=S$4),NA(),MATCH($B1774&amp;$C1774,K!$E:$E,0))</f>
        <v>#N/A</v>
      </c>
    </row>
    <row r="1775" spans="1:17" ht="20.25">
      <c r="A1775" s="193"/>
      <c r="B1775" s="213"/>
      <c r="C1775" s="213"/>
      <c r="D1775" s="213" t="str">
        <f ca="1">IF(ISERROR($Q1775),"",OFFSET(K!$D$1,$Q1775-1,0))</f>
        <v/>
      </c>
      <c r="E1775" s="213" t="str">
        <f ca="1">IF(ISERROR($Q1775),"",OFFSET(K!$C$1,$Q1775-1,0))</f>
        <v/>
      </c>
      <c r="F1775" s="213" t="str">
        <f t="shared" ca="1" si="27"/>
        <v/>
      </c>
      <c r="G1775" s="198"/>
      <c r="H1775" s="207"/>
      <c r="I1775" s="207"/>
      <c r="J1775" s="207"/>
      <c r="K1775" s="207"/>
      <c r="L1775" s="207"/>
      <c r="M1775" s="207"/>
      <c r="N1775" s="207"/>
      <c r="O1775" s="199"/>
      <c r="P1775" s="208"/>
      <c r="Q1775" s="209" t="e">
        <f>IF(OR(C1775="",C1775=R$4,C1775=S$4),NA(),MATCH($B1775&amp;$C1775,K!$E:$E,0))</f>
        <v>#N/A</v>
      </c>
    </row>
    <row r="1776" spans="1:17" ht="20.25">
      <c r="A1776" s="193"/>
      <c r="B1776" s="213"/>
      <c r="C1776" s="213"/>
      <c r="D1776" s="213" t="str">
        <f ca="1">IF(ISERROR($Q1776),"",OFFSET(K!$D$1,$Q1776-1,0))</f>
        <v/>
      </c>
      <c r="E1776" s="213" t="str">
        <f ca="1">IF(ISERROR($Q1776),"",OFFSET(K!$C$1,$Q1776-1,0))</f>
        <v/>
      </c>
      <c r="F1776" s="213" t="str">
        <f t="shared" ca="1" si="27"/>
        <v/>
      </c>
      <c r="G1776" s="198"/>
      <c r="H1776" s="207"/>
      <c r="I1776" s="207"/>
      <c r="J1776" s="207"/>
      <c r="K1776" s="207"/>
      <c r="L1776" s="207"/>
      <c r="M1776" s="207"/>
      <c r="N1776" s="207"/>
      <c r="O1776" s="199"/>
      <c r="P1776" s="208"/>
      <c r="Q1776" s="209" t="e">
        <f>IF(OR(C1776="",C1776=R$4,C1776=S$4),NA(),MATCH($B1776&amp;$C1776,K!$E:$E,0))</f>
        <v>#N/A</v>
      </c>
    </row>
    <row r="1777" spans="1:17" ht="20.25">
      <c r="A1777" s="193"/>
      <c r="B1777" s="213"/>
      <c r="C1777" s="213"/>
      <c r="D1777" s="213" t="str">
        <f ca="1">IF(ISERROR($Q1777),"",OFFSET(K!$D$1,$Q1777-1,0))</f>
        <v/>
      </c>
      <c r="E1777" s="213" t="str">
        <f ca="1">IF(ISERROR($Q1777),"",OFFSET(K!$C$1,$Q1777-1,0))</f>
        <v/>
      </c>
      <c r="F1777" s="213" t="str">
        <f t="shared" ca="1" si="27"/>
        <v/>
      </c>
      <c r="G1777" s="198"/>
      <c r="H1777" s="207"/>
      <c r="I1777" s="207"/>
      <c r="J1777" s="207"/>
      <c r="K1777" s="207"/>
      <c r="L1777" s="207"/>
      <c r="M1777" s="207"/>
      <c r="N1777" s="207"/>
      <c r="O1777" s="199"/>
      <c r="P1777" s="208"/>
      <c r="Q1777" s="209" t="e">
        <f>IF(OR(C1777="",C1777=R$4,C1777=S$4),NA(),MATCH($B1777&amp;$C1777,K!$E:$E,0))</f>
        <v>#N/A</v>
      </c>
    </row>
    <row r="1778" spans="1:17" ht="20.25">
      <c r="A1778" s="193"/>
      <c r="B1778" s="213"/>
      <c r="C1778" s="213"/>
      <c r="D1778" s="213" t="str">
        <f ca="1">IF(ISERROR($Q1778),"",OFFSET(K!$D$1,$Q1778-1,0))</f>
        <v/>
      </c>
      <c r="E1778" s="213" t="str">
        <f ca="1">IF(ISERROR($Q1778),"",OFFSET(K!$C$1,$Q1778-1,0))</f>
        <v/>
      </c>
      <c r="F1778" s="213" t="str">
        <f t="shared" ca="1" si="27"/>
        <v/>
      </c>
      <c r="G1778" s="198"/>
      <c r="H1778" s="207"/>
      <c r="I1778" s="207"/>
      <c r="J1778" s="207"/>
      <c r="K1778" s="207"/>
      <c r="L1778" s="207"/>
      <c r="M1778" s="207"/>
      <c r="N1778" s="207"/>
      <c r="O1778" s="199"/>
      <c r="P1778" s="208"/>
      <c r="Q1778" s="209" t="e">
        <f>IF(OR(C1778="",C1778=R$4,C1778=S$4),NA(),MATCH($B1778&amp;$C1778,K!$E:$E,0))</f>
        <v>#N/A</v>
      </c>
    </row>
    <row r="1779" spans="1:17" ht="20.25">
      <c r="A1779" s="193"/>
      <c r="B1779" s="213"/>
      <c r="C1779" s="213"/>
      <c r="D1779" s="213" t="str">
        <f ca="1">IF(ISERROR($Q1779),"",OFFSET(K!$D$1,$Q1779-1,0))</f>
        <v/>
      </c>
      <c r="E1779" s="213" t="str">
        <f ca="1">IF(ISERROR($Q1779),"",OFFSET(K!$C$1,$Q1779-1,0))</f>
        <v/>
      </c>
      <c r="F1779" s="213" t="str">
        <f t="shared" ca="1" si="27"/>
        <v/>
      </c>
      <c r="G1779" s="198"/>
      <c r="H1779" s="207"/>
      <c r="I1779" s="207"/>
      <c r="J1779" s="207"/>
      <c r="K1779" s="207"/>
      <c r="L1779" s="207"/>
      <c r="M1779" s="207"/>
      <c r="N1779" s="207"/>
      <c r="O1779" s="199"/>
      <c r="P1779" s="208"/>
      <c r="Q1779" s="209" t="e">
        <f>IF(OR(C1779="",C1779=R$4,C1779=S$4),NA(),MATCH($B1779&amp;$C1779,K!$E:$E,0))</f>
        <v>#N/A</v>
      </c>
    </row>
    <row r="1780" spans="1:17" ht="20.25">
      <c r="A1780" s="193"/>
      <c r="B1780" s="213"/>
      <c r="C1780" s="213"/>
      <c r="D1780" s="213" t="str">
        <f ca="1">IF(ISERROR($Q1780),"",OFFSET(K!$D$1,$Q1780-1,0))</f>
        <v/>
      </c>
      <c r="E1780" s="213" t="str">
        <f ca="1">IF(ISERROR($Q1780),"",OFFSET(K!$C$1,$Q1780-1,0))</f>
        <v/>
      </c>
      <c r="F1780" s="213" t="str">
        <f t="shared" ca="1" si="27"/>
        <v/>
      </c>
      <c r="G1780" s="198"/>
      <c r="H1780" s="207"/>
      <c r="I1780" s="207"/>
      <c r="J1780" s="207"/>
      <c r="K1780" s="207"/>
      <c r="L1780" s="207"/>
      <c r="M1780" s="207"/>
      <c r="N1780" s="207"/>
      <c r="O1780" s="199"/>
      <c r="P1780" s="208"/>
      <c r="Q1780" s="209" t="e">
        <f>IF(OR(C1780="",C1780=R$4,C1780=S$4),NA(),MATCH($B1780&amp;$C1780,K!$E:$E,0))</f>
        <v>#N/A</v>
      </c>
    </row>
    <row r="1781" spans="1:17" ht="20.25">
      <c r="A1781" s="193"/>
      <c r="B1781" s="213"/>
      <c r="C1781" s="213"/>
      <c r="D1781" s="213" t="str">
        <f ca="1">IF(ISERROR($Q1781),"",OFFSET(K!$D$1,$Q1781-1,0))</f>
        <v/>
      </c>
      <c r="E1781" s="213" t="str">
        <f ca="1">IF(ISERROR($Q1781),"",OFFSET(K!$C$1,$Q1781-1,0))</f>
        <v/>
      </c>
      <c r="F1781" s="213" t="str">
        <f t="shared" ca="1" si="27"/>
        <v/>
      </c>
      <c r="G1781" s="198"/>
      <c r="H1781" s="207"/>
      <c r="I1781" s="207"/>
      <c r="J1781" s="207"/>
      <c r="K1781" s="207"/>
      <c r="L1781" s="207"/>
      <c r="M1781" s="207"/>
      <c r="N1781" s="207"/>
      <c r="O1781" s="199"/>
      <c r="P1781" s="208"/>
      <c r="Q1781" s="209" t="e">
        <f>IF(OR(C1781="",C1781=R$4,C1781=S$4),NA(),MATCH($B1781&amp;$C1781,K!$E:$E,0))</f>
        <v>#N/A</v>
      </c>
    </row>
    <row r="1782" spans="1:17" ht="20.25">
      <c r="A1782" s="193"/>
      <c r="B1782" s="213"/>
      <c r="C1782" s="213"/>
      <c r="D1782" s="213" t="str">
        <f ca="1">IF(ISERROR($Q1782),"",OFFSET(K!$D$1,$Q1782-1,0))</f>
        <v/>
      </c>
      <c r="E1782" s="213" t="str">
        <f ca="1">IF(ISERROR($Q1782),"",OFFSET(K!$C$1,$Q1782-1,0))</f>
        <v/>
      </c>
      <c r="F1782" s="213" t="str">
        <f t="shared" ca="1" si="27"/>
        <v/>
      </c>
      <c r="G1782" s="198"/>
      <c r="H1782" s="207"/>
      <c r="I1782" s="207"/>
      <c r="J1782" s="207"/>
      <c r="K1782" s="207"/>
      <c r="L1782" s="207"/>
      <c r="M1782" s="207"/>
      <c r="N1782" s="207"/>
      <c r="O1782" s="199"/>
      <c r="P1782" s="208"/>
      <c r="Q1782" s="209" t="e">
        <f>IF(OR(C1782="",C1782=R$4,C1782=S$4),NA(),MATCH($B1782&amp;$C1782,K!$E:$E,0))</f>
        <v>#N/A</v>
      </c>
    </row>
    <row r="1783" spans="1:17" ht="20.25">
      <c r="A1783" s="193"/>
      <c r="B1783" s="213"/>
      <c r="C1783" s="213"/>
      <c r="D1783" s="213" t="str">
        <f ca="1">IF(ISERROR($Q1783),"",OFFSET(K!$D$1,$Q1783-1,0))</f>
        <v/>
      </c>
      <c r="E1783" s="213" t="str">
        <f ca="1">IF(ISERROR($Q1783),"",OFFSET(K!$C$1,$Q1783-1,0))</f>
        <v/>
      </c>
      <c r="F1783" s="213" t="str">
        <f t="shared" ca="1" si="27"/>
        <v/>
      </c>
      <c r="G1783" s="198"/>
      <c r="H1783" s="207"/>
      <c r="I1783" s="207"/>
      <c r="J1783" s="207"/>
      <c r="K1783" s="207"/>
      <c r="L1783" s="207"/>
      <c r="M1783" s="207"/>
      <c r="N1783" s="207"/>
      <c r="O1783" s="199"/>
      <c r="P1783" s="208"/>
      <c r="Q1783" s="209" t="e">
        <f>IF(OR(C1783="",C1783=R$4,C1783=S$4),NA(),MATCH($B1783&amp;$C1783,K!$E:$E,0))</f>
        <v>#N/A</v>
      </c>
    </row>
    <row r="1784" spans="1:17" ht="20.25">
      <c r="A1784" s="193"/>
      <c r="B1784" s="213"/>
      <c r="C1784" s="213"/>
      <c r="D1784" s="213" t="str">
        <f ca="1">IF(ISERROR($Q1784),"",OFFSET(K!$D$1,$Q1784-1,0))</f>
        <v/>
      </c>
      <c r="E1784" s="213" t="str">
        <f ca="1">IF(ISERROR($Q1784),"",OFFSET(K!$C$1,$Q1784-1,0))</f>
        <v/>
      </c>
      <c r="F1784" s="213" t="str">
        <f t="shared" ca="1" si="27"/>
        <v/>
      </c>
      <c r="G1784" s="198"/>
      <c r="H1784" s="207"/>
      <c r="I1784" s="207"/>
      <c r="J1784" s="207"/>
      <c r="K1784" s="207"/>
      <c r="L1784" s="207"/>
      <c r="M1784" s="207"/>
      <c r="N1784" s="207"/>
      <c r="O1784" s="199"/>
      <c r="P1784" s="208"/>
      <c r="Q1784" s="209" t="e">
        <f>IF(OR(C1784="",C1784=R$4,C1784=S$4),NA(),MATCH($B1784&amp;$C1784,K!$E:$E,0))</f>
        <v>#N/A</v>
      </c>
    </row>
    <row r="1785" spans="1:17" ht="20.25">
      <c r="A1785" s="193"/>
      <c r="B1785" s="213"/>
      <c r="C1785" s="213"/>
      <c r="D1785" s="213" t="str">
        <f ca="1">IF(ISERROR($Q1785),"",OFFSET(K!$D$1,$Q1785-1,0))</f>
        <v/>
      </c>
      <c r="E1785" s="213" t="str">
        <f ca="1">IF(ISERROR($Q1785),"",OFFSET(K!$C$1,$Q1785-1,0))</f>
        <v/>
      </c>
      <c r="F1785" s="213" t="str">
        <f t="shared" ca="1" si="27"/>
        <v/>
      </c>
      <c r="G1785" s="198"/>
      <c r="H1785" s="207"/>
      <c r="I1785" s="207"/>
      <c r="J1785" s="207"/>
      <c r="K1785" s="207"/>
      <c r="L1785" s="207"/>
      <c r="M1785" s="207"/>
      <c r="N1785" s="207"/>
      <c r="O1785" s="199"/>
      <c r="P1785" s="208"/>
      <c r="Q1785" s="209" t="e">
        <f>IF(OR(C1785="",C1785=R$4,C1785=S$4),NA(),MATCH($B1785&amp;$C1785,K!$E:$E,0))</f>
        <v>#N/A</v>
      </c>
    </row>
    <row r="1786" spans="1:17" ht="20.25">
      <c r="A1786" s="193"/>
      <c r="B1786" s="213"/>
      <c r="C1786" s="213"/>
      <c r="D1786" s="213" t="str">
        <f ca="1">IF(ISERROR($Q1786),"",OFFSET(K!$D$1,$Q1786-1,0))</f>
        <v/>
      </c>
      <c r="E1786" s="213" t="str">
        <f ca="1">IF(ISERROR($Q1786),"",OFFSET(K!$C$1,$Q1786-1,0))</f>
        <v/>
      </c>
      <c r="F1786" s="213" t="str">
        <f t="shared" ca="1" si="27"/>
        <v/>
      </c>
      <c r="G1786" s="198"/>
      <c r="H1786" s="207"/>
      <c r="I1786" s="207"/>
      <c r="J1786" s="207"/>
      <c r="K1786" s="207"/>
      <c r="L1786" s="207"/>
      <c r="M1786" s="207"/>
      <c r="N1786" s="207"/>
      <c r="O1786" s="199"/>
      <c r="P1786" s="208"/>
      <c r="Q1786" s="209" t="e">
        <f>IF(OR(C1786="",C1786=R$4,C1786=S$4),NA(),MATCH($B1786&amp;$C1786,K!$E:$E,0))</f>
        <v>#N/A</v>
      </c>
    </row>
    <row r="1787" spans="1:17" ht="20.25">
      <c r="A1787" s="193"/>
      <c r="B1787" s="213"/>
      <c r="C1787" s="213"/>
      <c r="D1787" s="213" t="str">
        <f ca="1">IF(ISERROR($Q1787),"",OFFSET(K!$D$1,$Q1787-1,0))</f>
        <v/>
      </c>
      <c r="E1787" s="213" t="str">
        <f ca="1">IF(ISERROR($Q1787),"",OFFSET(K!$C$1,$Q1787-1,0))</f>
        <v/>
      </c>
      <c r="F1787" s="213" t="str">
        <f t="shared" ca="1" si="27"/>
        <v/>
      </c>
      <c r="G1787" s="198"/>
      <c r="H1787" s="207"/>
      <c r="I1787" s="207"/>
      <c r="J1787" s="207"/>
      <c r="K1787" s="207"/>
      <c r="L1787" s="207"/>
      <c r="M1787" s="207"/>
      <c r="N1787" s="207"/>
      <c r="O1787" s="199"/>
      <c r="P1787" s="208"/>
      <c r="Q1787" s="209" t="e">
        <f>IF(OR(C1787="",C1787=R$4,C1787=S$4),NA(),MATCH($B1787&amp;$C1787,K!$E:$E,0))</f>
        <v>#N/A</v>
      </c>
    </row>
    <row r="1788" spans="1:17" ht="20.25">
      <c r="A1788" s="193"/>
      <c r="B1788" s="213"/>
      <c r="C1788" s="213"/>
      <c r="D1788" s="213" t="str">
        <f ca="1">IF(ISERROR($Q1788),"",OFFSET(K!$D$1,$Q1788-1,0))</f>
        <v/>
      </c>
      <c r="E1788" s="213" t="str">
        <f ca="1">IF(ISERROR($Q1788),"",OFFSET(K!$C$1,$Q1788-1,0))</f>
        <v/>
      </c>
      <c r="F1788" s="213" t="str">
        <f t="shared" ca="1" si="27"/>
        <v/>
      </c>
      <c r="G1788" s="198"/>
      <c r="H1788" s="207"/>
      <c r="I1788" s="207"/>
      <c r="J1788" s="207"/>
      <c r="K1788" s="207"/>
      <c r="L1788" s="207"/>
      <c r="M1788" s="207"/>
      <c r="N1788" s="207"/>
      <c r="O1788" s="199"/>
      <c r="P1788" s="208"/>
      <c r="Q1788" s="209" t="e">
        <f>IF(OR(C1788="",C1788=R$4,C1788=S$4),NA(),MATCH($B1788&amp;$C1788,K!$E:$E,0))</f>
        <v>#N/A</v>
      </c>
    </row>
    <row r="1789" spans="1:17" ht="20.25">
      <c r="A1789" s="193"/>
      <c r="B1789" s="213"/>
      <c r="C1789" s="213"/>
      <c r="D1789" s="213" t="str">
        <f ca="1">IF(ISERROR($Q1789),"",OFFSET(K!$D$1,$Q1789-1,0))</f>
        <v/>
      </c>
      <c r="E1789" s="213" t="str">
        <f ca="1">IF(ISERROR($Q1789),"",OFFSET(K!$C$1,$Q1789-1,0))</f>
        <v/>
      </c>
      <c r="F1789" s="213" t="str">
        <f t="shared" ca="1" si="27"/>
        <v/>
      </c>
      <c r="G1789" s="198"/>
      <c r="H1789" s="207"/>
      <c r="I1789" s="207"/>
      <c r="J1789" s="207"/>
      <c r="K1789" s="207"/>
      <c r="L1789" s="207"/>
      <c r="M1789" s="207"/>
      <c r="N1789" s="207"/>
      <c r="O1789" s="199"/>
      <c r="P1789" s="208"/>
      <c r="Q1789" s="209" t="e">
        <f>IF(OR(C1789="",C1789=R$4,C1789=S$4),NA(),MATCH($B1789&amp;$C1789,K!$E:$E,0))</f>
        <v>#N/A</v>
      </c>
    </row>
    <row r="1790" spans="1:17" ht="20.25">
      <c r="A1790" s="193"/>
      <c r="B1790" s="213"/>
      <c r="C1790" s="213"/>
      <c r="D1790" s="213" t="str">
        <f ca="1">IF(ISERROR($Q1790),"",OFFSET(K!$D$1,$Q1790-1,0))</f>
        <v/>
      </c>
      <c r="E1790" s="213" t="str">
        <f ca="1">IF(ISERROR($Q1790),"",OFFSET(K!$C$1,$Q1790-1,0))</f>
        <v/>
      </c>
      <c r="F1790" s="213" t="str">
        <f t="shared" ca="1" si="27"/>
        <v/>
      </c>
      <c r="G1790" s="198"/>
      <c r="H1790" s="207"/>
      <c r="I1790" s="207"/>
      <c r="J1790" s="207"/>
      <c r="K1790" s="207"/>
      <c r="L1790" s="207"/>
      <c r="M1790" s="207"/>
      <c r="N1790" s="207"/>
      <c r="O1790" s="199"/>
      <c r="P1790" s="208"/>
      <c r="Q1790" s="209" t="e">
        <f>IF(OR(C1790="",C1790=R$4,C1790=S$4),NA(),MATCH($B1790&amp;$C1790,K!$E:$E,0))</f>
        <v>#N/A</v>
      </c>
    </row>
    <row r="1791" spans="1:17" ht="20.25">
      <c r="A1791" s="193"/>
      <c r="B1791" s="213"/>
      <c r="C1791" s="213"/>
      <c r="D1791" s="213" t="str">
        <f ca="1">IF(ISERROR($Q1791),"",OFFSET(K!$D$1,$Q1791-1,0))</f>
        <v/>
      </c>
      <c r="E1791" s="213" t="str">
        <f ca="1">IF(ISERROR($Q1791),"",OFFSET(K!$C$1,$Q1791-1,0))</f>
        <v/>
      </c>
      <c r="F1791" s="213" t="str">
        <f t="shared" ca="1" si="27"/>
        <v/>
      </c>
      <c r="G1791" s="198"/>
      <c r="H1791" s="207"/>
      <c r="I1791" s="207"/>
      <c r="J1791" s="207"/>
      <c r="K1791" s="207"/>
      <c r="L1791" s="207"/>
      <c r="M1791" s="207"/>
      <c r="N1791" s="207"/>
      <c r="O1791" s="199"/>
      <c r="P1791" s="208"/>
      <c r="Q1791" s="209" t="e">
        <f>IF(OR(C1791="",C1791=R$4,C1791=S$4),NA(),MATCH($B1791&amp;$C1791,K!$E:$E,0))</f>
        <v>#N/A</v>
      </c>
    </row>
    <row r="1792" spans="1:17" ht="20.25">
      <c r="A1792" s="193"/>
      <c r="B1792" s="213"/>
      <c r="C1792" s="213"/>
      <c r="D1792" s="213" t="str">
        <f ca="1">IF(ISERROR($Q1792),"",OFFSET(K!$D$1,$Q1792-1,0))</f>
        <v/>
      </c>
      <c r="E1792" s="213" t="str">
        <f ca="1">IF(ISERROR($Q1792),"",OFFSET(K!$C$1,$Q1792-1,0))</f>
        <v/>
      </c>
      <c r="F1792" s="213" t="str">
        <f t="shared" ca="1" si="27"/>
        <v/>
      </c>
      <c r="G1792" s="198"/>
      <c r="H1792" s="207"/>
      <c r="I1792" s="207"/>
      <c r="J1792" s="207"/>
      <c r="K1792" s="207"/>
      <c r="L1792" s="207"/>
      <c r="M1792" s="207"/>
      <c r="N1792" s="207"/>
      <c r="O1792" s="199"/>
      <c r="P1792" s="208"/>
      <c r="Q1792" s="209" t="e">
        <f>IF(OR(C1792="",C1792=R$4,C1792=S$4),NA(),MATCH($B1792&amp;$C1792,K!$E:$E,0))</f>
        <v>#N/A</v>
      </c>
    </row>
    <row r="1793" spans="1:17" ht="20.25">
      <c r="A1793" s="193"/>
      <c r="B1793" s="213"/>
      <c r="C1793" s="213"/>
      <c r="D1793" s="213" t="str">
        <f ca="1">IF(ISERROR($Q1793),"",OFFSET(K!$D$1,$Q1793-1,0))</f>
        <v/>
      </c>
      <c r="E1793" s="213" t="str">
        <f ca="1">IF(ISERROR($Q1793),"",OFFSET(K!$C$1,$Q1793-1,0))</f>
        <v/>
      </c>
      <c r="F1793" s="213" t="str">
        <f t="shared" ca="1" si="27"/>
        <v/>
      </c>
      <c r="G1793" s="198"/>
      <c r="H1793" s="207"/>
      <c r="I1793" s="207"/>
      <c r="J1793" s="207"/>
      <c r="K1793" s="207"/>
      <c r="L1793" s="207"/>
      <c r="M1793" s="207"/>
      <c r="N1793" s="207"/>
      <c r="O1793" s="199"/>
      <c r="P1793" s="208"/>
      <c r="Q1793" s="209" t="e">
        <f>IF(OR(C1793="",C1793=R$4,C1793=S$4),NA(),MATCH($B1793&amp;$C1793,K!$E:$E,0))</f>
        <v>#N/A</v>
      </c>
    </row>
    <row r="1794" spans="1:17" ht="20.25">
      <c r="A1794" s="193"/>
      <c r="B1794" s="213"/>
      <c r="C1794" s="213"/>
      <c r="D1794" s="213" t="str">
        <f ca="1">IF(ISERROR($Q1794),"",OFFSET(K!$D$1,$Q1794-1,0))</f>
        <v/>
      </c>
      <c r="E1794" s="213" t="str">
        <f ca="1">IF(ISERROR($Q1794),"",OFFSET(K!$C$1,$Q1794-1,0))</f>
        <v/>
      </c>
      <c r="F1794" s="213" t="str">
        <f t="shared" ca="1" si="27"/>
        <v/>
      </c>
      <c r="G1794" s="198"/>
      <c r="H1794" s="207"/>
      <c r="I1794" s="207"/>
      <c r="J1794" s="207"/>
      <c r="K1794" s="207"/>
      <c r="L1794" s="207"/>
      <c r="M1794" s="207"/>
      <c r="N1794" s="207"/>
      <c r="O1794" s="199"/>
      <c r="P1794" s="208"/>
      <c r="Q1794" s="209" t="e">
        <f>IF(OR(C1794="",C1794=R$4,C1794=S$4),NA(),MATCH($B1794&amp;$C1794,K!$E:$E,0))</f>
        <v>#N/A</v>
      </c>
    </row>
    <row r="1795" spans="1:17" ht="20.25">
      <c r="A1795" s="193"/>
      <c r="B1795" s="213"/>
      <c r="C1795" s="213"/>
      <c r="D1795" s="213" t="str">
        <f ca="1">IF(ISERROR($Q1795),"",OFFSET(K!$D$1,$Q1795-1,0))</f>
        <v/>
      </c>
      <c r="E1795" s="213" t="str">
        <f ca="1">IF(ISERROR($Q1795),"",OFFSET(K!$C$1,$Q1795-1,0))</f>
        <v/>
      </c>
      <c r="F1795" s="213" t="str">
        <f t="shared" ca="1" si="27"/>
        <v/>
      </c>
      <c r="G1795" s="198"/>
      <c r="H1795" s="207"/>
      <c r="I1795" s="207"/>
      <c r="J1795" s="207"/>
      <c r="K1795" s="207"/>
      <c r="L1795" s="207"/>
      <c r="M1795" s="207"/>
      <c r="N1795" s="207"/>
      <c r="O1795" s="199"/>
      <c r="P1795" s="208"/>
      <c r="Q1795" s="209" t="e">
        <f>IF(OR(C1795="",C1795=R$4,C1795=S$4),NA(),MATCH($B1795&amp;$C1795,K!$E:$E,0))</f>
        <v>#N/A</v>
      </c>
    </row>
    <row r="1796" spans="1:17" ht="20.25">
      <c r="A1796" s="193"/>
      <c r="B1796" s="213"/>
      <c r="C1796" s="213"/>
      <c r="D1796" s="213" t="str">
        <f ca="1">IF(ISERROR($Q1796),"",OFFSET(K!$D$1,$Q1796-1,0))</f>
        <v/>
      </c>
      <c r="E1796" s="213" t="str">
        <f ca="1">IF(ISERROR($Q1796),"",OFFSET(K!$C$1,$Q1796-1,0))</f>
        <v/>
      </c>
      <c r="F1796" s="213" t="str">
        <f t="shared" ca="1" si="27"/>
        <v/>
      </c>
      <c r="G1796" s="198"/>
      <c r="H1796" s="207"/>
      <c r="I1796" s="207"/>
      <c r="J1796" s="207"/>
      <c r="K1796" s="207"/>
      <c r="L1796" s="207"/>
      <c r="M1796" s="207"/>
      <c r="N1796" s="207"/>
      <c r="O1796" s="199"/>
      <c r="P1796" s="208"/>
      <c r="Q1796" s="209" t="e">
        <f>IF(OR(C1796="",C1796=R$4,C1796=S$4),NA(),MATCH($B1796&amp;$C1796,K!$E:$E,0))</f>
        <v>#N/A</v>
      </c>
    </row>
    <row r="1797" spans="1:17" ht="20.25">
      <c r="A1797" s="193"/>
      <c r="B1797" s="213"/>
      <c r="C1797" s="213"/>
      <c r="D1797" s="213" t="str">
        <f ca="1">IF(ISERROR($Q1797),"",OFFSET(K!$D$1,$Q1797-1,0))</f>
        <v/>
      </c>
      <c r="E1797" s="213" t="str">
        <f ca="1">IF(ISERROR($Q1797),"",OFFSET(K!$C$1,$Q1797-1,0))</f>
        <v/>
      </c>
      <c r="F1797" s="213" t="str">
        <f t="shared" ref="F1797:F1860" ca="1" si="28">IF(ISERROR($Q1797),"",OFFSET(S_E1,MATCH(B1797&amp;D1797,S_M,0)-1,0))</f>
        <v/>
      </c>
      <c r="G1797" s="198"/>
      <c r="H1797" s="207"/>
      <c r="I1797" s="207"/>
      <c r="J1797" s="207"/>
      <c r="K1797" s="207"/>
      <c r="L1797" s="207"/>
      <c r="M1797" s="207"/>
      <c r="N1797" s="207"/>
      <c r="O1797" s="199"/>
      <c r="P1797" s="208"/>
      <c r="Q1797" s="209" t="e">
        <f>IF(OR(C1797="",C1797=R$4,C1797=S$4),NA(),MATCH($B1797&amp;$C1797,K!$E:$E,0))</f>
        <v>#N/A</v>
      </c>
    </row>
    <row r="1798" spans="1:17" ht="20.25">
      <c r="A1798" s="193"/>
      <c r="B1798" s="213"/>
      <c r="C1798" s="213"/>
      <c r="D1798" s="213" t="str">
        <f ca="1">IF(ISERROR($Q1798),"",OFFSET(K!$D$1,$Q1798-1,0))</f>
        <v/>
      </c>
      <c r="E1798" s="213" t="str">
        <f ca="1">IF(ISERROR($Q1798),"",OFFSET(K!$C$1,$Q1798-1,0))</f>
        <v/>
      </c>
      <c r="F1798" s="213" t="str">
        <f t="shared" ca="1" si="28"/>
        <v/>
      </c>
      <c r="G1798" s="198"/>
      <c r="H1798" s="207"/>
      <c r="I1798" s="207"/>
      <c r="J1798" s="207"/>
      <c r="K1798" s="207"/>
      <c r="L1798" s="207"/>
      <c r="M1798" s="207"/>
      <c r="N1798" s="207"/>
      <c r="O1798" s="199"/>
      <c r="P1798" s="208"/>
      <c r="Q1798" s="209" t="e">
        <f>IF(OR(C1798="",C1798=R$4,C1798=S$4),NA(),MATCH($B1798&amp;$C1798,K!$E:$E,0))</f>
        <v>#N/A</v>
      </c>
    </row>
    <row r="1799" spans="1:17" ht="20.25">
      <c r="A1799" s="193"/>
      <c r="B1799" s="213"/>
      <c r="C1799" s="213"/>
      <c r="D1799" s="213" t="str">
        <f ca="1">IF(ISERROR($Q1799),"",OFFSET(K!$D$1,$Q1799-1,0))</f>
        <v/>
      </c>
      <c r="E1799" s="213" t="str">
        <f ca="1">IF(ISERROR($Q1799),"",OFFSET(K!$C$1,$Q1799-1,0))</f>
        <v/>
      </c>
      <c r="F1799" s="213" t="str">
        <f t="shared" ca="1" si="28"/>
        <v/>
      </c>
      <c r="G1799" s="198"/>
      <c r="H1799" s="207"/>
      <c r="I1799" s="207"/>
      <c r="J1799" s="207"/>
      <c r="K1799" s="207"/>
      <c r="L1799" s="207"/>
      <c r="M1799" s="207"/>
      <c r="N1799" s="207"/>
      <c r="O1799" s="199"/>
      <c r="P1799" s="208"/>
      <c r="Q1799" s="209" t="e">
        <f>IF(OR(C1799="",C1799=R$4,C1799=S$4),NA(),MATCH($B1799&amp;$C1799,K!$E:$E,0))</f>
        <v>#N/A</v>
      </c>
    </row>
    <row r="1800" spans="1:17" ht="20.25">
      <c r="A1800" s="193"/>
      <c r="B1800" s="213"/>
      <c r="C1800" s="213"/>
      <c r="D1800" s="213" t="str">
        <f ca="1">IF(ISERROR($Q1800),"",OFFSET(K!$D$1,$Q1800-1,0))</f>
        <v/>
      </c>
      <c r="E1800" s="213" t="str">
        <f ca="1">IF(ISERROR($Q1800),"",OFFSET(K!$C$1,$Q1800-1,0))</f>
        <v/>
      </c>
      <c r="F1800" s="213" t="str">
        <f t="shared" ca="1" si="28"/>
        <v/>
      </c>
      <c r="G1800" s="198"/>
      <c r="H1800" s="207"/>
      <c r="I1800" s="207"/>
      <c r="J1800" s="207"/>
      <c r="K1800" s="207"/>
      <c r="L1800" s="207"/>
      <c r="M1800" s="207"/>
      <c r="N1800" s="207"/>
      <c r="O1800" s="199"/>
      <c r="P1800" s="208"/>
      <c r="Q1800" s="209" t="e">
        <f>IF(OR(C1800="",C1800=R$4,C1800=S$4),NA(),MATCH($B1800&amp;$C1800,K!$E:$E,0))</f>
        <v>#N/A</v>
      </c>
    </row>
    <row r="1801" spans="1:17" ht="20.25">
      <c r="A1801" s="193"/>
      <c r="B1801" s="213"/>
      <c r="C1801" s="213"/>
      <c r="D1801" s="213" t="str">
        <f ca="1">IF(ISERROR($Q1801),"",OFFSET(K!$D$1,$Q1801-1,0))</f>
        <v/>
      </c>
      <c r="E1801" s="213" t="str">
        <f ca="1">IF(ISERROR($Q1801),"",OFFSET(K!$C$1,$Q1801-1,0))</f>
        <v/>
      </c>
      <c r="F1801" s="213" t="str">
        <f t="shared" ca="1" si="28"/>
        <v/>
      </c>
      <c r="G1801" s="198"/>
      <c r="H1801" s="207"/>
      <c r="I1801" s="207"/>
      <c r="J1801" s="207"/>
      <c r="K1801" s="207"/>
      <c r="L1801" s="207"/>
      <c r="M1801" s="207"/>
      <c r="N1801" s="207"/>
      <c r="O1801" s="199"/>
      <c r="P1801" s="208"/>
      <c r="Q1801" s="209" t="e">
        <f>IF(OR(C1801="",C1801=R$4,C1801=S$4),NA(),MATCH($B1801&amp;$C1801,K!$E:$E,0))</f>
        <v>#N/A</v>
      </c>
    </row>
    <row r="1802" spans="1:17" ht="20.25">
      <c r="A1802" s="193"/>
      <c r="B1802" s="213"/>
      <c r="C1802" s="213"/>
      <c r="D1802" s="213" t="str">
        <f ca="1">IF(ISERROR($Q1802),"",OFFSET(K!$D$1,$Q1802-1,0))</f>
        <v/>
      </c>
      <c r="E1802" s="213" t="str">
        <f ca="1">IF(ISERROR($Q1802),"",OFFSET(K!$C$1,$Q1802-1,0))</f>
        <v/>
      </c>
      <c r="F1802" s="213" t="str">
        <f t="shared" ca="1" si="28"/>
        <v/>
      </c>
      <c r="G1802" s="198"/>
      <c r="H1802" s="207"/>
      <c r="I1802" s="207"/>
      <c r="J1802" s="207"/>
      <c r="K1802" s="207"/>
      <c r="L1802" s="207"/>
      <c r="M1802" s="207"/>
      <c r="N1802" s="207"/>
      <c r="O1802" s="199"/>
      <c r="P1802" s="208"/>
      <c r="Q1802" s="209" t="e">
        <f>IF(OR(C1802="",C1802=R$4,C1802=S$4),NA(),MATCH($B1802&amp;$C1802,K!$E:$E,0))</f>
        <v>#N/A</v>
      </c>
    </row>
    <row r="1803" spans="1:17" ht="20.25">
      <c r="A1803" s="193"/>
      <c r="B1803" s="213"/>
      <c r="C1803" s="213"/>
      <c r="D1803" s="213" t="str">
        <f ca="1">IF(ISERROR($Q1803),"",OFFSET(K!$D$1,$Q1803-1,0))</f>
        <v/>
      </c>
      <c r="E1803" s="213" t="str">
        <f ca="1">IF(ISERROR($Q1803),"",OFFSET(K!$C$1,$Q1803-1,0))</f>
        <v/>
      </c>
      <c r="F1803" s="213" t="str">
        <f t="shared" ca="1" si="28"/>
        <v/>
      </c>
      <c r="G1803" s="198"/>
      <c r="H1803" s="207"/>
      <c r="I1803" s="207"/>
      <c r="J1803" s="207"/>
      <c r="K1803" s="207"/>
      <c r="L1803" s="207"/>
      <c r="M1803" s="207"/>
      <c r="N1803" s="207"/>
      <c r="O1803" s="199"/>
      <c r="P1803" s="208"/>
      <c r="Q1803" s="209" t="e">
        <f>IF(OR(C1803="",C1803=R$4,C1803=S$4),NA(),MATCH($B1803&amp;$C1803,K!$E:$E,0))</f>
        <v>#N/A</v>
      </c>
    </row>
    <row r="1804" spans="1:17" ht="20.25">
      <c r="A1804" s="193"/>
      <c r="B1804" s="213"/>
      <c r="C1804" s="213"/>
      <c r="D1804" s="213" t="str">
        <f ca="1">IF(ISERROR($Q1804),"",OFFSET(K!$D$1,$Q1804-1,0))</f>
        <v/>
      </c>
      <c r="E1804" s="213" t="str">
        <f ca="1">IF(ISERROR($Q1804),"",OFFSET(K!$C$1,$Q1804-1,0))</f>
        <v/>
      </c>
      <c r="F1804" s="213" t="str">
        <f t="shared" ca="1" si="28"/>
        <v/>
      </c>
      <c r="G1804" s="198"/>
      <c r="H1804" s="207"/>
      <c r="I1804" s="207"/>
      <c r="J1804" s="207"/>
      <c r="K1804" s="207"/>
      <c r="L1804" s="207"/>
      <c r="M1804" s="207"/>
      <c r="N1804" s="207"/>
      <c r="O1804" s="199"/>
      <c r="P1804" s="208"/>
      <c r="Q1804" s="209" t="e">
        <f>IF(OR(C1804="",C1804=R$4,C1804=S$4),NA(),MATCH($B1804&amp;$C1804,K!$E:$E,0))</f>
        <v>#N/A</v>
      </c>
    </row>
    <row r="1805" spans="1:17" ht="20.25">
      <c r="A1805" s="193"/>
      <c r="B1805" s="213"/>
      <c r="C1805" s="213"/>
      <c r="D1805" s="213" t="str">
        <f ca="1">IF(ISERROR($Q1805),"",OFFSET(K!$D$1,$Q1805-1,0))</f>
        <v/>
      </c>
      <c r="E1805" s="213" t="str">
        <f ca="1">IF(ISERROR($Q1805),"",OFFSET(K!$C$1,$Q1805-1,0))</f>
        <v/>
      </c>
      <c r="F1805" s="213" t="str">
        <f t="shared" ca="1" si="28"/>
        <v/>
      </c>
      <c r="G1805" s="198"/>
      <c r="H1805" s="207"/>
      <c r="I1805" s="207"/>
      <c r="J1805" s="207"/>
      <c r="K1805" s="207"/>
      <c r="L1805" s="207"/>
      <c r="M1805" s="207"/>
      <c r="N1805" s="207"/>
      <c r="O1805" s="199"/>
      <c r="P1805" s="208"/>
      <c r="Q1805" s="209" t="e">
        <f>IF(OR(C1805="",C1805=R$4,C1805=S$4),NA(),MATCH($B1805&amp;$C1805,K!$E:$E,0))</f>
        <v>#N/A</v>
      </c>
    </row>
    <row r="1806" spans="1:17" ht="20.25">
      <c r="A1806" s="193"/>
      <c r="B1806" s="213"/>
      <c r="C1806" s="213"/>
      <c r="D1806" s="213" t="str">
        <f ca="1">IF(ISERROR($Q1806),"",OFFSET(K!$D$1,$Q1806-1,0))</f>
        <v/>
      </c>
      <c r="E1806" s="213" t="str">
        <f ca="1">IF(ISERROR($Q1806),"",OFFSET(K!$C$1,$Q1806-1,0))</f>
        <v/>
      </c>
      <c r="F1806" s="213" t="str">
        <f t="shared" ca="1" si="28"/>
        <v/>
      </c>
      <c r="G1806" s="198"/>
      <c r="H1806" s="207"/>
      <c r="I1806" s="207"/>
      <c r="J1806" s="207"/>
      <c r="K1806" s="207"/>
      <c r="L1806" s="207"/>
      <c r="M1806" s="207"/>
      <c r="N1806" s="207"/>
      <c r="O1806" s="199"/>
      <c r="P1806" s="208"/>
      <c r="Q1806" s="209" t="e">
        <f>IF(OR(C1806="",C1806=R$4,C1806=S$4),NA(),MATCH($B1806&amp;$C1806,K!$E:$E,0))</f>
        <v>#N/A</v>
      </c>
    </row>
    <row r="1807" spans="1:17" ht="20.25">
      <c r="A1807" s="193"/>
      <c r="B1807" s="213"/>
      <c r="C1807" s="213"/>
      <c r="D1807" s="213" t="str">
        <f ca="1">IF(ISERROR($Q1807),"",OFFSET(K!$D$1,$Q1807-1,0))</f>
        <v/>
      </c>
      <c r="E1807" s="213" t="str">
        <f ca="1">IF(ISERROR($Q1807),"",OFFSET(K!$C$1,$Q1807-1,0))</f>
        <v/>
      </c>
      <c r="F1807" s="213" t="str">
        <f t="shared" ca="1" si="28"/>
        <v/>
      </c>
      <c r="G1807" s="198"/>
      <c r="H1807" s="207"/>
      <c r="I1807" s="207"/>
      <c r="J1807" s="207"/>
      <c r="K1807" s="207"/>
      <c r="L1807" s="207"/>
      <c r="M1807" s="207"/>
      <c r="N1807" s="207"/>
      <c r="O1807" s="199"/>
      <c r="P1807" s="208"/>
      <c r="Q1807" s="209" t="e">
        <f>IF(OR(C1807="",C1807=R$4,C1807=S$4),NA(),MATCH($B1807&amp;$C1807,K!$E:$E,0))</f>
        <v>#N/A</v>
      </c>
    </row>
    <row r="1808" spans="1:17" ht="20.25">
      <c r="A1808" s="193"/>
      <c r="B1808" s="213"/>
      <c r="C1808" s="213"/>
      <c r="D1808" s="213" t="str">
        <f ca="1">IF(ISERROR($Q1808),"",OFFSET(K!$D$1,$Q1808-1,0))</f>
        <v/>
      </c>
      <c r="E1808" s="213" t="str">
        <f ca="1">IF(ISERROR($Q1808),"",OFFSET(K!$C$1,$Q1808-1,0))</f>
        <v/>
      </c>
      <c r="F1808" s="213" t="str">
        <f t="shared" ca="1" si="28"/>
        <v/>
      </c>
      <c r="G1808" s="198"/>
      <c r="H1808" s="207"/>
      <c r="I1808" s="207"/>
      <c r="J1808" s="207"/>
      <c r="K1808" s="207"/>
      <c r="L1808" s="207"/>
      <c r="M1808" s="207"/>
      <c r="N1808" s="207"/>
      <c r="O1808" s="199"/>
      <c r="P1808" s="208"/>
      <c r="Q1808" s="209" t="e">
        <f>IF(OR(C1808="",C1808=R$4,C1808=S$4),NA(),MATCH($B1808&amp;$C1808,K!$E:$E,0))</f>
        <v>#N/A</v>
      </c>
    </row>
    <row r="1809" spans="1:17" ht="20.25">
      <c r="A1809" s="193"/>
      <c r="B1809" s="213"/>
      <c r="C1809" s="213"/>
      <c r="D1809" s="213" t="str">
        <f ca="1">IF(ISERROR($Q1809),"",OFFSET(K!$D$1,$Q1809-1,0))</f>
        <v/>
      </c>
      <c r="E1809" s="213" t="str">
        <f ca="1">IF(ISERROR($Q1809),"",OFFSET(K!$C$1,$Q1809-1,0))</f>
        <v/>
      </c>
      <c r="F1809" s="213" t="str">
        <f t="shared" ca="1" si="28"/>
        <v/>
      </c>
      <c r="G1809" s="198"/>
      <c r="H1809" s="207"/>
      <c r="I1809" s="207"/>
      <c r="J1809" s="207"/>
      <c r="K1809" s="207"/>
      <c r="L1809" s="207"/>
      <c r="M1809" s="207"/>
      <c r="N1809" s="207"/>
      <c r="O1809" s="199"/>
      <c r="P1809" s="208"/>
      <c r="Q1809" s="209" t="e">
        <f>IF(OR(C1809="",C1809=R$4,C1809=S$4),NA(),MATCH($B1809&amp;$C1809,K!$E:$E,0))</f>
        <v>#N/A</v>
      </c>
    </row>
    <row r="1810" spans="1:17" ht="20.25">
      <c r="A1810" s="193"/>
      <c r="B1810" s="213"/>
      <c r="C1810" s="213"/>
      <c r="D1810" s="213" t="str">
        <f ca="1">IF(ISERROR($Q1810),"",OFFSET(K!$D$1,$Q1810-1,0))</f>
        <v/>
      </c>
      <c r="E1810" s="213" t="str">
        <f ca="1">IF(ISERROR($Q1810),"",OFFSET(K!$C$1,$Q1810-1,0))</f>
        <v/>
      </c>
      <c r="F1810" s="213" t="str">
        <f t="shared" ca="1" si="28"/>
        <v/>
      </c>
      <c r="G1810" s="198"/>
      <c r="H1810" s="207"/>
      <c r="I1810" s="207"/>
      <c r="J1810" s="207"/>
      <c r="K1810" s="207"/>
      <c r="L1810" s="207"/>
      <c r="M1810" s="207"/>
      <c r="N1810" s="207"/>
      <c r="O1810" s="199"/>
      <c r="P1810" s="208"/>
      <c r="Q1810" s="209" t="e">
        <f>IF(OR(C1810="",C1810=R$4,C1810=S$4),NA(),MATCH($B1810&amp;$C1810,K!$E:$E,0))</f>
        <v>#N/A</v>
      </c>
    </row>
    <row r="1811" spans="1:17" ht="20.25">
      <c r="A1811" s="193"/>
      <c r="B1811" s="213"/>
      <c r="C1811" s="213"/>
      <c r="D1811" s="213" t="str">
        <f ca="1">IF(ISERROR($Q1811),"",OFFSET(K!$D$1,$Q1811-1,0))</f>
        <v/>
      </c>
      <c r="E1811" s="213" t="str">
        <f ca="1">IF(ISERROR($Q1811),"",OFFSET(K!$C$1,$Q1811-1,0))</f>
        <v/>
      </c>
      <c r="F1811" s="213" t="str">
        <f t="shared" ca="1" si="28"/>
        <v/>
      </c>
      <c r="G1811" s="198"/>
      <c r="H1811" s="207"/>
      <c r="I1811" s="207"/>
      <c r="J1811" s="207"/>
      <c r="K1811" s="207"/>
      <c r="L1811" s="207"/>
      <c r="M1811" s="207"/>
      <c r="N1811" s="207"/>
      <c r="O1811" s="199"/>
      <c r="P1811" s="208"/>
      <c r="Q1811" s="209" t="e">
        <f>IF(OR(C1811="",C1811=R$4,C1811=S$4),NA(),MATCH($B1811&amp;$C1811,K!$E:$E,0))</f>
        <v>#N/A</v>
      </c>
    </row>
    <row r="1812" spans="1:17" ht="20.25">
      <c r="A1812" s="193"/>
      <c r="B1812" s="213"/>
      <c r="C1812" s="213"/>
      <c r="D1812" s="213" t="str">
        <f ca="1">IF(ISERROR($Q1812),"",OFFSET(K!$D$1,$Q1812-1,0))</f>
        <v/>
      </c>
      <c r="E1812" s="213" t="str">
        <f ca="1">IF(ISERROR($Q1812),"",OFFSET(K!$C$1,$Q1812-1,0))</f>
        <v/>
      </c>
      <c r="F1812" s="213" t="str">
        <f t="shared" ca="1" si="28"/>
        <v/>
      </c>
      <c r="G1812" s="198"/>
      <c r="H1812" s="207"/>
      <c r="I1812" s="207"/>
      <c r="J1812" s="207"/>
      <c r="K1812" s="207"/>
      <c r="L1812" s="207"/>
      <c r="M1812" s="207"/>
      <c r="N1812" s="207"/>
      <c r="O1812" s="199"/>
      <c r="P1812" s="208"/>
      <c r="Q1812" s="209" t="e">
        <f>IF(OR(C1812="",C1812=R$4,C1812=S$4),NA(),MATCH($B1812&amp;$C1812,K!$E:$E,0))</f>
        <v>#N/A</v>
      </c>
    </row>
    <row r="1813" spans="1:17" ht="20.25">
      <c r="A1813" s="193"/>
      <c r="B1813" s="213"/>
      <c r="C1813" s="213"/>
      <c r="D1813" s="213" t="str">
        <f ca="1">IF(ISERROR($Q1813),"",OFFSET(K!$D$1,$Q1813-1,0))</f>
        <v/>
      </c>
      <c r="E1813" s="213" t="str">
        <f ca="1">IF(ISERROR($Q1813),"",OFFSET(K!$C$1,$Q1813-1,0))</f>
        <v/>
      </c>
      <c r="F1813" s="213" t="str">
        <f t="shared" ca="1" si="28"/>
        <v/>
      </c>
      <c r="G1813" s="198"/>
      <c r="H1813" s="207"/>
      <c r="I1813" s="207"/>
      <c r="J1813" s="207"/>
      <c r="K1813" s="207"/>
      <c r="L1813" s="207"/>
      <c r="M1813" s="207"/>
      <c r="N1813" s="207"/>
      <c r="O1813" s="199"/>
      <c r="P1813" s="208"/>
      <c r="Q1813" s="209" t="e">
        <f>IF(OR(C1813="",C1813=R$4,C1813=S$4),NA(),MATCH($B1813&amp;$C1813,K!$E:$E,0))</f>
        <v>#N/A</v>
      </c>
    </row>
    <row r="1814" spans="1:17" ht="20.25">
      <c r="A1814" s="193"/>
      <c r="B1814" s="213"/>
      <c r="C1814" s="213"/>
      <c r="D1814" s="213" t="str">
        <f ca="1">IF(ISERROR($Q1814),"",OFFSET(K!$D$1,$Q1814-1,0))</f>
        <v/>
      </c>
      <c r="E1814" s="213" t="str">
        <f ca="1">IF(ISERROR($Q1814),"",OFFSET(K!$C$1,$Q1814-1,0))</f>
        <v/>
      </c>
      <c r="F1814" s="213" t="str">
        <f t="shared" ca="1" si="28"/>
        <v/>
      </c>
      <c r="G1814" s="198"/>
      <c r="H1814" s="207"/>
      <c r="I1814" s="207"/>
      <c r="J1814" s="207"/>
      <c r="K1814" s="207"/>
      <c r="L1814" s="207"/>
      <c r="M1814" s="207"/>
      <c r="N1814" s="207"/>
      <c r="O1814" s="199"/>
      <c r="P1814" s="208"/>
      <c r="Q1814" s="209" t="e">
        <f>IF(OR(C1814="",C1814=R$4,C1814=S$4),NA(),MATCH($B1814&amp;$C1814,K!$E:$E,0))</f>
        <v>#N/A</v>
      </c>
    </row>
    <row r="1815" spans="1:17" ht="20.25">
      <c r="A1815" s="193"/>
      <c r="B1815" s="213"/>
      <c r="C1815" s="213"/>
      <c r="D1815" s="213" t="str">
        <f ca="1">IF(ISERROR($Q1815),"",OFFSET(K!$D$1,$Q1815-1,0))</f>
        <v/>
      </c>
      <c r="E1815" s="213" t="str">
        <f ca="1">IF(ISERROR($Q1815),"",OFFSET(K!$C$1,$Q1815-1,0))</f>
        <v/>
      </c>
      <c r="F1815" s="213" t="str">
        <f t="shared" ca="1" si="28"/>
        <v/>
      </c>
      <c r="G1815" s="198"/>
      <c r="H1815" s="207"/>
      <c r="I1815" s="207"/>
      <c r="J1815" s="207"/>
      <c r="K1815" s="207"/>
      <c r="L1815" s="207"/>
      <c r="M1815" s="207"/>
      <c r="N1815" s="207"/>
      <c r="O1815" s="199"/>
      <c r="P1815" s="208"/>
      <c r="Q1815" s="209" t="e">
        <f>IF(OR(C1815="",C1815=R$4,C1815=S$4),NA(),MATCH($B1815&amp;$C1815,K!$E:$E,0))</f>
        <v>#N/A</v>
      </c>
    </row>
    <row r="1816" spans="1:17" ht="20.25">
      <c r="A1816" s="193"/>
      <c r="B1816" s="213"/>
      <c r="C1816" s="213"/>
      <c r="D1816" s="213" t="str">
        <f ca="1">IF(ISERROR($Q1816),"",OFFSET(K!$D$1,$Q1816-1,0))</f>
        <v/>
      </c>
      <c r="E1816" s="213" t="str">
        <f ca="1">IF(ISERROR($Q1816),"",OFFSET(K!$C$1,$Q1816-1,0))</f>
        <v/>
      </c>
      <c r="F1816" s="213" t="str">
        <f t="shared" ca="1" si="28"/>
        <v/>
      </c>
      <c r="G1816" s="198"/>
      <c r="H1816" s="207"/>
      <c r="I1816" s="207"/>
      <c r="J1816" s="207"/>
      <c r="K1816" s="207"/>
      <c r="L1816" s="207"/>
      <c r="M1816" s="207"/>
      <c r="N1816" s="207"/>
      <c r="O1816" s="199"/>
      <c r="P1816" s="208"/>
      <c r="Q1816" s="209" t="e">
        <f>IF(OR(C1816="",C1816=R$4,C1816=S$4),NA(),MATCH($B1816&amp;$C1816,K!$E:$E,0))</f>
        <v>#N/A</v>
      </c>
    </row>
    <row r="1817" spans="1:17" ht="20.25">
      <c r="A1817" s="193"/>
      <c r="B1817" s="213"/>
      <c r="C1817" s="213"/>
      <c r="D1817" s="213" t="str">
        <f ca="1">IF(ISERROR($Q1817),"",OFFSET(K!$D$1,$Q1817-1,0))</f>
        <v/>
      </c>
      <c r="E1817" s="213" t="str">
        <f ca="1">IF(ISERROR($Q1817),"",OFFSET(K!$C$1,$Q1817-1,0))</f>
        <v/>
      </c>
      <c r="F1817" s="213" t="str">
        <f t="shared" ca="1" si="28"/>
        <v/>
      </c>
      <c r="G1817" s="198"/>
      <c r="H1817" s="207"/>
      <c r="I1817" s="207"/>
      <c r="J1817" s="207"/>
      <c r="K1817" s="207"/>
      <c r="L1817" s="207"/>
      <c r="M1817" s="207"/>
      <c r="N1817" s="207"/>
      <c r="O1817" s="199"/>
      <c r="P1817" s="208"/>
      <c r="Q1817" s="209" t="e">
        <f>IF(OR(C1817="",C1817=R$4,C1817=S$4),NA(),MATCH($B1817&amp;$C1817,K!$E:$E,0))</f>
        <v>#N/A</v>
      </c>
    </row>
    <row r="1818" spans="1:17" ht="20.25">
      <c r="A1818" s="193"/>
      <c r="B1818" s="213"/>
      <c r="C1818" s="213"/>
      <c r="D1818" s="213" t="str">
        <f ca="1">IF(ISERROR($Q1818),"",OFFSET(K!$D$1,$Q1818-1,0))</f>
        <v/>
      </c>
      <c r="E1818" s="213" t="str">
        <f ca="1">IF(ISERROR($Q1818),"",OFFSET(K!$C$1,$Q1818-1,0))</f>
        <v/>
      </c>
      <c r="F1818" s="213" t="str">
        <f t="shared" ca="1" si="28"/>
        <v/>
      </c>
      <c r="G1818" s="198"/>
      <c r="H1818" s="207"/>
      <c r="I1818" s="207"/>
      <c r="J1818" s="207"/>
      <c r="K1818" s="207"/>
      <c r="L1818" s="207"/>
      <c r="M1818" s="207"/>
      <c r="N1818" s="207"/>
      <c r="O1818" s="199"/>
      <c r="P1818" s="208"/>
      <c r="Q1818" s="209" t="e">
        <f>IF(OR(C1818="",C1818=R$4,C1818=S$4),NA(),MATCH($B1818&amp;$C1818,K!$E:$E,0))</f>
        <v>#N/A</v>
      </c>
    </row>
    <row r="1819" spans="1:17" ht="20.25">
      <c r="A1819" s="193"/>
      <c r="B1819" s="213"/>
      <c r="C1819" s="213"/>
      <c r="D1819" s="213" t="str">
        <f ca="1">IF(ISERROR($Q1819),"",OFFSET(K!$D$1,$Q1819-1,0))</f>
        <v/>
      </c>
      <c r="E1819" s="213" t="str">
        <f ca="1">IF(ISERROR($Q1819),"",OFFSET(K!$C$1,$Q1819-1,0))</f>
        <v/>
      </c>
      <c r="F1819" s="213" t="str">
        <f t="shared" ca="1" si="28"/>
        <v/>
      </c>
      <c r="G1819" s="198"/>
      <c r="H1819" s="207"/>
      <c r="I1819" s="207"/>
      <c r="J1819" s="207"/>
      <c r="K1819" s="207"/>
      <c r="L1819" s="207"/>
      <c r="M1819" s="207"/>
      <c r="N1819" s="207"/>
      <c r="O1819" s="199"/>
      <c r="P1819" s="208"/>
      <c r="Q1819" s="209" t="e">
        <f>IF(OR(C1819="",C1819=R$4,C1819=S$4),NA(),MATCH($B1819&amp;$C1819,K!$E:$E,0))</f>
        <v>#N/A</v>
      </c>
    </row>
    <row r="1820" spans="1:17" ht="20.25">
      <c r="A1820" s="193"/>
      <c r="B1820" s="213"/>
      <c r="C1820" s="213"/>
      <c r="D1820" s="213" t="str">
        <f ca="1">IF(ISERROR($Q1820),"",OFFSET(K!$D$1,$Q1820-1,0))</f>
        <v/>
      </c>
      <c r="E1820" s="213" t="str">
        <f ca="1">IF(ISERROR($Q1820),"",OFFSET(K!$C$1,$Q1820-1,0))</f>
        <v/>
      </c>
      <c r="F1820" s="213" t="str">
        <f t="shared" ca="1" si="28"/>
        <v/>
      </c>
      <c r="G1820" s="198"/>
      <c r="H1820" s="207"/>
      <c r="I1820" s="207"/>
      <c r="J1820" s="207"/>
      <c r="K1820" s="207"/>
      <c r="L1820" s="207"/>
      <c r="M1820" s="207"/>
      <c r="N1820" s="207"/>
      <c r="O1820" s="199"/>
      <c r="P1820" s="208"/>
      <c r="Q1820" s="209" t="e">
        <f>IF(OR(C1820="",C1820=R$4,C1820=S$4),NA(),MATCH($B1820&amp;$C1820,K!$E:$E,0))</f>
        <v>#N/A</v>
      </c>
    </row>
    <row r="1821" spans="1:17" ht="20.25">
      <c r="A1821" s="193"/>
      <c r="B1821" s="213"/>
      <c r="C1821" s="213"/>
      <c r="D1821" s="213" t="str">
        <f ca="1">IF(ISERROR($Q1821),"",OFFSET(K!$D$1,$Q1821-1,0))</f>
        <v/>
      </c>
      <c r="E1821" s="213" t="str">
        <f ca="1">IF(ISERROR($Q1821),"",OFFSET(K!$C$1,$Q1821-1,0))</f>
        <v/>
      </c>
      <c r="F1821" s="213" t="str">
        <f t="shared" ca="1" si="28"/>
        <v/>
      </c>
      <c r="G1821" s="198"/>
      <c r="H1821" s="207"/>
      <c r="I1821" s="207"/>
      <c r="J1821" s="207"/>
      <c r="K1821" s="207"/>
      <c r="L1821" s="207"/>
      <c r="M1821" s="207"/>
      <c r="N1821" s="207"/>
      <c r="O1821" s="199"/>
      <c r="P1821" s="208"/>
      <c r="Q1821" s="209" t="e">
        <f>IF(OR(C1821="",C1821=R$4,C1821=S$4),NA(),MATCH($B1821&amp;$C1821,K!$E:$E,0))</f>
        <v>#N/A</v>
      </c>
    </row>
    <row r="1822" spans="1:17" ht="20.25">
      <c r="A1822" s="193"/>
      <c r="B1822" s="213"/>
      <c r="C1822" s="213"/>
      <c r="D1822" s="213" t="str">
        <f ca="1">IF(ISERROR($Q1822),"",OFFSET(K!$D$1,$Q1822-1,0))</f>
        <v/>
      </c>
      <c r="E1822" s="213" t="str">
        <f ca="1">IF(ISERROR($Q1822),"",OFFSET(K!$C$1,$Q1822-1,0))</f>
        <v/>
      </c>
      <c r="F1822" s="213" t="str">
        <f t="shared" ca="1" si="28"/>
        <v/>
      </c>
      <c r="G1822" s="198"/>
      <c r="H1822" s="207"/>
      <c r="I1822" s="207"/>
      <c r="J1822" s="207"/>
      <c r="K1822" s="207"/>
      <c r="L1822" s="207"/>
      <c r="M1822" s="207"/>
      <c r="N1822" s="207"/>
      <c r="O1822" s="199"/>
      <c r="P1822" s="208"/>
      <c r="Q1822" s="209" t="e">
        <f>IF(OR(C1822="",C1822=R$4,C1822=S$4),NA(),MATCH($B1822&amp;$C1822,K!$E:$E,0))</f>
        <v>#N/A</v>
      </c>
    </row>
    <row r="1823" spans="1:17" ht="20.25">
      <c r="A1823" s="193"/>
      <c r="B1823" s="213"/>
      <c r="C1823" s="213"/>
      <c r="D1823" s="213" t="str">
        <f ca="1">IF(ISERROR($Q1823),"",OFFSET(K!$D$1,$Q1823-1,0))</f>
        <v/>
      </c>
      <c r="E1823" s="213" t="str">
        <f ca="1">IF(ISERROR($Q1823),"",OFFSET(K!$C$1,$Q1823-1,0))</f>
        <v/>
      </c>
      <c r="F1823" s="213" t="str">
        <f t="shared" ca="1" si="28"/>
        <v/>
      </c>
      <c r="G1823" s="198"/>
      <c r="H1823" s="207"/>
      <c r="I1823" s="207"/>
      <c r="J1823" s="207"/>
      <c r="K1823" s="207"/>
      <c r="L1823" s="207"/>
      <c r="M1823" s="207"/>
      <c r="N1823" s="207"/>
      <c r="O1823" s="199"/>
      <c r="P1823" s="208"/>
      <c r="Q1823" s="209" t="e">
        <f>IF(OR(C1823="",C1823=R$4,C1823=S$4),NA(),MATCH($B1823&amp;$C1823,K!$E:$E,0))</f>
        <v>#N/A</v>
      </c>
    </row>
    <row r="1824" spans="1:17" ht="20.25">
      <c r="A1824" s="193"/>
      <c r="B1824" s="213"/>
      <c r="C1824" s="213"/>
      <c r="D1824" s="213" t="str">
        <f ca="1">IF(ISERROR($Q1824),"",OFFSET(K!$D$1,$Q1824-1,0))</f>
        <v/>
      </c>
      <c r="E1824" s="213" t="str">
        <f ca="1">IF(ISERROR($Q1824),"",OFFSET(K!$C$1,$Q1824-1,0))</f>
        <v/>
      </c>
      <c r="F1824" s="213" t="str">
        <f t="shared" ca="1" si="28"/>
        <v/>
      </c>
      <c r="G1824" s="198"/>
      <c r="H1824" s="207"/>
      <c r="I1824" s="207"/>
      <c r="J1824" s="207"/>
      <c r="K1824" s="207"/>
      <c r="L1824" s="207"/>
      <c r="M1824" s="207"/>
      <c r="N1824" s="207"/>
      <c r="O1824" s="199"/>
      <c r="P1824" s="208"/>
      <c r="Q1824" s="209" t="e">
        <f>IF(OR(C1824="",C1824=R$4,C1824=S$4),NA(),MATCH($B1824&amp;$C1824,K!$E:$E,0))</f>
        <v>#N/A</v>
      </c>
    </row>
    <row r="1825" spans="1:17" ht="20.25">
      <c r="A1825" s="193"/>
      <c r="B1825" s="213"/>
      <c r="C1825" s="213"/>
      <c r="D1825" s="213" t="str">
        <f ca="1">IF(ISERROR($Q1825),"",OFFSET(K!$D$1,$Q1825-1,0))</f>
        <v/>
      </c>
      <c r="E1825" s="213" t="str">
        <f ca="1">IF(ISERROR($Q1825),"",OFFSET(K!$C$1,$Q1825-1,0))</f>
        <v/>
      </c>
      <c r="F1825" s="213" t="str">
        <f t="shared" ca="1" si="28"/>
        <v/>
      </c>
      <c r="G1825" s="198"/>
      <c r="H1825" s="207"/>
      <c r="I1825" s="207"/>
      <c r="J1825" s="207"/>
      <c r="K1825" s="207"/>
      <c r="L1825" s="207"/>
      <c r="M1825" s="207"/>
      <c r="N1825" s="207"/>
      <c r="O1825" s="199"/>
      <c r="P1825" s="208"/>
      <c r="Q1825" s="209" t="e">
        <f>IF(OR(C1825="",C1825=R$4,C1825=S$4),NA(),MATCH($B1825&amp;$C1825,K!$E:$E,0))</f>
        <v>#N/A</v>
      </c>
    </row>
    <row r="1826" spans="1:17" ht="20.25">
      <c r="A1826" s="193"/>
      <c r="B1826" s="213"/>
      <c r="C1826" s="213"/>
      <c r="D1826" s="213" t="str">
        <f ca="1">IF(ISERROR($Q1826),"",OFFSET(K!$D$1,$Q1826-1,0))</f>
        <v/>
      </c>
      <c r="E1826" s="213" t="str">
        <f ca="1">IF(ISERROR($Q1826),"",OFFSET(K!$C$1,$Q1826-1,0))</f>
        <v/>
      </c>
      <c r="F1826" s="213" t="str">
        <f t="shared" ca="1" si="28"/>
        <v/>
      </c>
      <c r="G1826" s="198"/>
      <c r="H1826" s="207"/>
      <c r="I1826" s="207"/>
      <c r="J1826" s="207"/>
      <c r="K1826" s="207"/>
      <c r="L1826" s="207"/>
      <c r="M1826" s="207"/>
      <c r="N1826" s="207"/>
      <c r="O1826" s="199"/>
      <c r="P1826" s="208"/>
      <c r="Q1826" s="209" t="e">
        <f>IF(OR(C1826="",C1826=R$4,C1826=S$4),NA(),MATCH($B1826&amp;$C1826,K!$E:$E,0))</f>
        <v>#N/A</v>
      </c>
    </row>
    <row r="1827" spans="1:17" ht="20.25">
      <c r="A1827" s="193"/>
      <c r="B1827" s="213"/>
      <c r="C1827" s="213"/>
      <c r="D1827" s="213" t="str">
        <f ca="1">IF(ISERROR($Q1827),"",OFFSET(K!$D$1,$Q1827-1,0))</f>
        <v/>
      </c>
      <c r="E1827" s="213" t="str">
        <f ca="1">IF(ISERROR($Q1827),"",OFFSET(K!$C$1,$Q1827-1,0))</f>
        <v/>
      </c>
      <c r="F1827" s="213" t="str">
        <f t="shared" ca="1" si="28"/>
        <v/>
      </c>
      <c r="G1827" s="198"/>
      <c r="H1827" s="207"/>
      <c r="I1827" s="207"/>
      <c r="J1827" s="207"/>
      <c r="K1827" s="207"/>
      <c r="L1827" s="207"/>
      <c r="M1827" s="207"/>
      <c r="N1827" s="207"/>
      <c r="O1827" s="199"/>
      <c r="P1827" s="208"/>
      <c r="Q1827" s="209" t="e">
        <f>IF(OR(C1827="",C1827=R$4,C1827=S$4),NA(),MATCH($B1827&amp;$C1827,K!$E:$E,0))</f>
        <v>#N/A</v>
      </c>
    </row>
    <row r="1828" spans="1:17" ht="20.25">
      <c r="A1828" s="193"/>
      <c r="B1828" s="213"/>
      <c r="C1828" s="213"/>
      <c r="D1828" s="213" t="str">
        <f ca="1">IF(ISERROR($Q1828),"",OFFSET(K!$D$1,$Q1828-1,0))</f>
        <v/>
      </c>
      <c r="E1828" s="213" t="str">
        <f ca="1">IF(ISERROR($Q1828),"",OFFSET(K!$C$1,$Q1828-1,0))</f>
        <v/>
      </c>
      <c r="F1828" s="213" t="str">
        <f t="shared" ca="1" si="28"/>
        <v/>
      </c>
      <c r="G1828" s="198"/>
      <c r="H1828" s="207"/>
      <c r="I1828" s="207"/>
      <c r="J1828" s="207"/>
      <c r="K1828" s="207"/>
      <c r="L1828" s="207"/>
      <c r="M1828" s="207"/>
      <c r="N1828" s="207"/>
      <c r="O1828" s="199"/>
      <c r="P1828" s="208"/>
      <c r="Q1828" s="209" t="e">
        <f>IF(OR(C1828="",C1828=R$4,C1828=S$4),NA(),MATCH($B1828&amp;$C1828,K!$E:$E,0))</f>
        <v>#N/A</v>
      </c>
    </row>
    <row r="1829" spans="1:17" ht="20.25">
      <c r="A1829" s="193"/>
      <c r="B1829" s="213"/>
      <c r="C1829" s="213"/>
      <c r="D1829" s="213" t="str">
        <f ca="1">IF(ISERROR($Q1829),"",OFFSET(K!$D$1,$Q1829-1,0))</f>
        <v/>
      </c>
      <c r="E1829" s="213" t="str">
        <f ca="1">IF(ISERROR($Q1829),"",OFFSET(K!$C$1,$Q1829-1,0))</f>
        <v/>
      </c>
      <c r="F1829" s="213" t="str">
        <f t="shared" ca="1" si="28"/>
        <v/>
      </c>
      <c r="G1829" s="198"/>
      <c r="H1829" s="207"/>
      <c r="I1829" s="207"/>
      <c r="J1829" s="207"/>
      <c r="K1829" s="207"/>
      <c r="L1829" s="207"/>
      <c r="M1829" s="207"/>
      <c r="N1829" s="207"/>
      <c r="O1829" s="199"/>
      <c r="P1829" s="208"/>
      <c r="Q1829" s="209" t="e">
        <f>IF(OR(C1829="",C1829=R$4,C1829=S$4),NA(),MATCH($B1829&amp;$C1829,K!$E:$E,0))</f>
        <v>#N/A</v>
      </c>
    </row>
    <row r="1830" spans="1:17" ht="20.25">
      <c r="A1830" s="193"/>
      <c r="B1830" s="213"/>
      <c r="C1830" s="213"/>
      <c r="D1830" s="213" t="str">
        <f ca="1">IF(ISERROR($Q1830),"",OFFSET(K!$D$1,$Q1830-1,0))</f>
        <v/>
      </c>
      <c r="E1830" s="213" t="str">
        <f ca="1">IF(ISERROR($Q1830),"",OFFSET(K!$C$1,$Q1830-1,0))</f>
        <v/>
      </c>
      <c r="F1830" s="213" t="str">
        <f t="shared" ca="1" si="28"/>
        <v/>
      </c>
      <c r="G1830" s="198"/>
      <c r="H1830" s="207"/>
      <c r="I1830" s="207"/>
      <c r="J1830" s="207"/>
      <c r="K1830" s="207"/>
      <c r="L1830" s="207"/>
      <c r="M1830" s="207"/>
      <c r="N1830" s="207"/>
      <c r="O1830" s="199"/>
      <c r="P1830" s="208"/>
      <c r="Q1830" s="209" t="e">
        <f>IF(OR(C1830="",C1830=R$4,C1830=S$4),NA(),MATCH($B1830&amp;$C1830,K!$E:$E,0))</f>
        <v>#N/A</v>
      </c>
    </row>
    <row r="1831" spans="1:17" ht="20.25">
      <c r="A1831" s="193"/>
      <c r="B1831" s="213"/>
      <c r="C1831" s="213"/>
      <c r="D1831" s="213" t="str">
        <f ca="1">IF(ISERROR($Q1831),"",OFFSET(K!$D$1,$Q1831-1,0))</f>
        <v/>
      </c>
      <c r="E1831" s="213" t="str">
        <f ca="1">IF(ISERROR($Q1831),"",OFFSET(K!$C$1,$Q1831-1,0))</f>
        <v/>
      </c>
      <c r="F1831" s="213" t="str">
        <f t="shared" ca="1" si="28"/>
        <v/>
      </c>
      <c r="G1831" s="198"/>
      <c r="H1831" s="207"/>
      <c r="I1831" s="207"/>
      <c r="J1831" s="207"/>
      <c r="K1831" s="207"/>
      <c r="L1831" s="207"/>
      <c r="M1831" s="207"/>
      <c r="N1831" s="207"/>
      <c r="O1831" s="199"/>
      <c r="P1831" s="208"/>
      <c r="Q1831" s="209" t="e">
        <f>IF(OR(C1831="",C1831=R$4,C1831=S$4),NA(),MATCH($B1831&amp;$C1831,K!$E:$E,0))</f>
        <v>#N/A</v>
      </c>
    </row>
    <row r="1832" spans="1:17" ht="20.25">
      <c r="A1832" s="193"/>
      <c r="B1832" s="213"/>
      <c r="C1832" s="213"/>
      <c r="D1832" s="213" t="str">
        <f ca="1">IF(ISERROR($Q1832),"",OFFSET(K!$D$1,$Q1832-1,0))</f>
        <v/>
      </c>
      <c r="E1832" s="213" t="str">
        <f ca="1">IF(ISERROR($Q1832),"",OFFSET(K!$C$1,$Q1832-1,0))</f>
        <v/>
      </c>
      <c r="F1832" s="213" t="str">
        <f t="shared" ca="1" si="28"/>
        <v/>
      </c>
      <c r="G1832" s="198"/>
      <c r="H1832" s="207"/>
      <c r="I1832" s="207"/>
      <c r="J1832" s="207"/>
      <c r="K1832" s="207"/>
      <c r="L1832" s="207"/>
      <c r="M1832" s="207"/>
      <c r="N1832" s="207"/>
      <c r="O1832" s="199"/>
      <c r="P1832" s="208"/>
      <c r="Q1832" s="209" t="e">
        <f>IF(OR(C1832="",C1832=R$4,C1832=S$4),NA(),MATCH($B1832&amp;$C1832,K!$E:$E,0))</f>
        <v>#N/A</v>
      </c>
    </row>
    <row r="1833" spans="1:17" ht="20.25">
      <c r="A1833" s="193"/>
      <c r="B1833" s="213"/>
      <c r="C1833" s="213"/>
      <c r="D1833" s="213" t="str">
        <f ca="1">IF(ISERROR($Q1833),"",OFFSET(K!$D$1,$Q1833-1,0))</f>
        <v/>
      </c>
      <c r="E1833" s="213" t="str">
        <f ca="1">IF(ISERROR($Q1833),"",OFFSET(K!$C$1,$Q1833-1,0))</f>
        <v/>
      </c>
      <c r="F1833" s="213" t="str">
        <f t="shared" ca="1" si="28"/>
        <v/>
      </c>
      <c r="G1833" s="198"/>
      <c r="H1833" s="207"/>
      <c r="I1833" s="207"/>
      <c r="J1833" s="207"/>
      <c r="K1833" s="207"/>
      <c r="L1833" s="207"/>
      <c r="M1833" s="207"/>
      <c r="N1833" s="207"/>
      <c r="O1833" s="199"/>
      <c r="P1833" s="208"/>
      <c r="Q1833" s="209" t="e">
        <f>IF(OR(C1833="",C1833=R$4,C1833=S$4),NA(),MATCH($B1833&amp;$C1833,K!$E:$E,0))</f>
        <v>#N/A</v>
      </c>
    </row>
    <row r="1834" spans="1:17" ht="20.25">
      <c r="A1834" s="193"/>
      <c r="B1834" s="213"/>
      <c r="C1834" s="213"/>
      <c r="D1834" s="213" t="str">
        <f ca="1">IF(ISERROR($Q1834),"",OFFSET(K!$D$1,$Q1834-1,0))</f>
        <v/>
      </c>
      <c r="E1834" s="213" t="str">
        <f ca="1">IF(ISERROR($Q1834),"",OFFSET(K!$C$1,$Q1834-1,0))</f>
        <v/>
      </c>
      <c r="F1834" s="213" t="str">
        <f t="shared" ca="1" si="28"/>
        <v/>
      </c>
      <c r="G1834" s="198"/>
      <c r="H1834" s="207"/>
      <c r="I1834" s="207"/>
      <c r="J1834" s="207"/>
      <c r="K1834" s="207"/>
      <c r="L1834" s="207"/>
      <c r="M1834" s="207"/>
      <c r="N1834" s="207"/>
      <c r="O1834" s="199"/>
      <c r="P1834" s="208"/>
      <c r="Q1834" s="209" t="e">
        <f>IF(OR(C1834="",C1834=R$4,C1834=S$4),NA(),MATCH($B1834&amp;$C1834,K!$E:$E,0))</f>
        <v>#N/A</v>
      </c>
    </row>
    <row r="1835" spans="1:17" ht="20.25">
      <c r="A1835" s="193"/>
      <c r="B1835" s="213"/>
      <c r="C1835" s="213"/>
      <c r="D1835" s="213" t="str">
        <f ca="1">IF(ISERROR($Q1835),"",OFFSET(K!$D$1,$Q1835-1,0))</f>
        <v/>
      </c>
      <c r="E1835" s="213" t="str">
        <f ca="1">IF(ISERROR($Q1835),"",OFFSET(K!$C$1,$Q1835-1,0))</f>
        <v/>
      </c>
      <c r="F1835" s="213" t="str">
        <f t="shared" ca="1" si="28"/>
        <v/>
      </c>
      <c r="G1835" s="198"/>
      <c r="H1835" s="207"/>
      <c r="I1835" s="207"/>
      <c r="J1835" s="207"/>
      <c r="K1835" s="207"/>
      <c r="L1835" s="207"/>
      <c r="M1835" s="207"/>
      <c r="N1835" s="207"/>
      <c r="O1835" s="199"/>
      <c r="P1835" s="208"/>
      <c r="Q1835" s="209" t="e">
        <f>IF(OR(C1835="",C1835=R$4,C1835=S$4),NA(),MATCH($B1835&amp;$C1835,K!$E:$E,0))</f>
        <v>#N/A</v>
      </c>
    </row>
    <row r="1836" spans="1:17" ht="20.25">
      <c r="A1836" s="193"/>
      <c r="B1836" s="213"/>
      <c r="C1836" s="213"/>
      <c r="D1836" s="213" t="str">
        <f ca="1">IF(ISERROR($Q1836),"",OFFSET(K!$D$1,$Q1836-1,0))</f>
        <v/>
      </c>
      <c r="E1836" s="213" t="str">
        <f ca="1">IF(ISERROR($Q1836),"",OFFSET(K!$C$1,$Q1836-1,0))</f>
        <v/>
      </c>
      <c r="F1836" s="213" t="str">
        <f t="shared" ca="1" si="28"/>
        <v/>
      </c>
      <c r="G1836" s="198"/>
      <c r="H1836" s="207"/>
      <c r="I1836" s="207"/>
      <c r="J1836" s="207"/>
      <c r="K1836" s="207"/>
      <c r="L1836" s="207"/>
      <c r="M1836" s="207"/>
      <c r="N1836" s="207"/>
      <c r="O1836" s="199"/>
      <c r="P1836" s="208"/>
      <c r="Q1836" s="209" t="e">
        <f>IF(OR(C1836="",C1836=R$4,C1836=S$4),NA(),MATCH($B1836&amp;$C1836,K!$E:$E,0))</f>
        <v>#N/A</v>
      </c>
    </row>
    <row r="1837" spans="1:17" ht="20.25">
      <c r="A1837" s="193"/>
      <c r="B1837" s="213"/>
      <c r="C1837" s="213"/>
      <c r="D1837" s="213" t="str">
        <f ca="1">IF(ISERROR($Q1837),"",OFFSET(K!$D$1,$Q1837-1,0))</f>
        <v/>
      </c>
      <c r="E1837" s="213" t="str">
        <f ca="1">IF(ISERROR($Q1837),"",OFFSET(K!$C$1,$Q1837-1,0))</f>
        <v/>
      </c>
      <c r="F1837" s="213" t="str">
        <f t="shared" ca="1" si="28"/>
        <v/>
      </c>
      <c r="G1837" s="198"/>
      <c r="H1837" s="207"/>
      <c r="I1837" s="207"/>
      <c r="J1837" s="207"/>
      <c r="K1837" s="207"/>
      <c r="L1837" s="207"/>
      <c r="M1837" s="207"/>
      <c r="N1837" s="207"/>
      <c r="O1837" s="199"/>
      <c r="P1837" s="208"/>
      <c r="Q1837" s="209" t="e">
        <f>IF(OR(C1837="",C1837=R$4,C1837=S$4),NA(),MATCH($B1837&amp;$C1837,K!$E:$E,0))</f>
        <v>#N/A</v>
      </c>
    </row>
    <row r="1838" spans="1:17" ht="20.25">
      <c r="A1838" s="193"/>
      <c r="B1838" s="213"/>
      <c r="C1838" s="213"/>
      <c r="D1838" s="213" t="str">
        <f ca="1">IF(ISERROR($Q1838),"",OFFSET(K!$D$1,$Q1838-1,0))</f>
        <v/>
      </c>
      <c r="E1838" s="213" t="str">
        <f ca="1">IF(ISERROR($Q1838),"",OFFSET(K!$C$1,$Q1838-1,0))</f>
        <v/>
      </c>
      <c r="F1838" s="213" t="str">
        <f t="shared" ca="1" si="28"/>
        <v/>
      </c>
      <c r="G1838" s="198"/>
      <c r="H1838" s="207"/>
      <c r="I1838" s="207"/>
      <c r="J1838" s="207"/>
      <c r="K1838" s="207"/>
      <c r="L1838" s="207"/>
      <c r="M1838" s="207"/>
      <c r="N1838" s="207"/>
      <c r="O1838" s="199"/>
      <c r="P1838" s="208"/>
      <c r="Q1838" s="209" t="e">
        <f>IF(OR(C1838="",C1838=R$4,C1838=S$4),NA(),MATCH($B1838&amp;$C1838,K!$E:$E,0))</f>
        <v>#N/A</v>
      </c>
    </row>
    <row r="1839" spans="1:17" ht="20.25">
      <c r="A1839" s="193"/>
      <c r="B1839" s="213"/>
      <c r="C1839" s="213"/>
      <c r="D1839" s="213" t="str">
        <f ca="1">IF(ISERROR($Q1839),"",OFFSET(K!$D$1,$Q1839-1,0))</f>
        <v/>
      </c>
      <c r="E1839" s="213" t="str">
        <f ca="1">IF(ISERROR($Q1839),"",OFFSET(K!$C$1,$Q1839-1,0))</f>
        <v/>
      </c>
      <c r="F1839" s="213" t="str">
        <f t="shared" ca="1" si="28"/>
        <v/>
      </c>
      <c r="G1839" s="198"/>
      <c r="H1839" s="207"/>
      <c r="I1839" s="207"/>
      <c r="J1839" s="207"/>
      <c r="K1839" s="207"/>
      <c r="L1839" s="207"/>
      <c r="M1839" s="207"/>
      <c r="N1839" s="207"/>
      <c r="O1839" s="199"/>
      <c r="P1839" s="208"/>
      <c r="Q1839" s="209" t="e">
        <f>IF(OR(C1839="",C1839=R$4,C1839=S$4),NA(),MATCH($B1839&amp;$C1839,K!$E:$E,0))</f>
        <v>#N/A</v>
      </c>
    </row>
    <row r="1840" spans="1:17" ht="20.25">
      <c r="A1840" s="193"/>
      <c r="B1840" s="213"/>
      <c r="C1840" s="213"/>
      <c r="D1840" s="213" t="str">
        <f ca="1">IF(ISERROR($Q1840),"",OFFSET(K!$D$1,$Q1840-1,0))</f>
        <v/>
      </c>
      <c r="E1840" s="213" t="str">
        <f ca="1">IF(ISERROR($Q1840),"",OFFSET(K!$C$1,$Q1840-1,0))</f>
        <v/>
      </c>
      <c r="F1840" s="213" t="str">
        <f t="shared" ca="1" si="28"/>
        <v/>
      </c>
      <c r="G1840" s="198"/>
      <c r="H1840" s="207"/>
      <c r="I1840" s="207"/>
      <c r="J1840" s="207"/>
      <c r="K1840" s="207"/>
      <c r="L1840" s="207"/>
      <c r="M1840" s="207"/>
      <c r="N1840" s="207"/>
      <c r="O1840" s="199"/>
      <c r="P1840" s="208"/>
      <c r="Q1840" s="209" t="e">
        <f>IF(OR(C1840="",C1840=R$4,C1840=S$4),NA(),MATCH($B1840&amp;$C1840,K!$E:$E,0))</f>
        <v>#N/A</v>
      </c>
    </row>
    <row r="1841" spans="1:17" ht="20.25">
      <c r="A1841" s="193"/>
      <c r="B1841" s="213"/>
      <c r="C1841" s="213"/>
      <c r="D1841" s="213" t="str">
        <f ca="1">IF(ISERROR($Q1841),"",OFFSET(K!$D$1,$Q1841-1,0))</f>
        <v/>
      </c>
      <c r="E1841" s="213" t="str">
        <f ca="1">IF(ISERROR($Q1841),"",OFFSET(K!$C$1,$Q1841-1,0))</f>
        <v/>
      </c>
      <c r="F1841" s="213" t="str">
        <f t="shared" ca="1" si="28"/>
        <v/>
      </c>
      <c r="G1841" s="198"/>
      <c r="H1841" s="207"/>
      <c r="I1841" s="207"/>
      <c r="J1841" s="207"/>
      <c r="K1841" s="207"/>
      <c r="L1841" s="207"/>
      <c r="M1841" s="207"/>
      <c r="N1841" s="207"/>
      <c r="O1841" s="199"/>
      <c r="P1841" s="208"/>
      <c r="Q1841" s="209" t="e">
        <f>IF(OR(C1841="",C1841=R$4,C1841=S$4),NA(),MATCH($B1841&amp;$C1841,K!$E:$E,0))</f>
        <v>#N/A</v>
      </c>
    </row>
    <row r="1842" spans="1:17" ht="20.25">
      <c r="A1842" s="193"/>
      <c r="B1842" s="213"/>
      <c r="C1842" s="213"/>
      <c r="D1842" s="213" t="str">
        <f ca="1">IF(ISERROR($Q1842),"",OFFSET(K!$D$1,$Q1842-1,0))</f>
        <v/>
      </c>
      <c r="E1842" s="213" t="str">
        <f ca="1">IF(ISERROR($Q1842),"",OFFSET(K!$C$1,$Q1842-1,0))</f>
        <v/>
      </c>
      <c r="F1842" s="213" t="str">
        <f t="shared" ca="1" si="28"/>
        <v/>
      </c>
      <c r="G1842" s="198"/>
      <c r="H1842" s="207"/>
      <c r="I1842" s="207"/>
      <c r="J1842" s="207"/>
      <c r="K1842" s="207"/>
      <c r="L1842" s="207"/>
      <c r="M1842" s="207"/>
      <c r="N1842" s="207"/>
      <c r="O1842" s="199"/>
      <c r="P1842" s="208"/>
      <c r="Q1842" s="209" t="e">
        <f>IF(OR(C1842="",C1842=R$4,C1842=S$4),NA(),MATCH($B1842&amp;$C1842,K!$E:$E,0))</f>
        <v>#N/A</v>
      </c>
    </row>
    <row r="1843" spans="1:17" ht="20.25">
      <c r="A1843" s="193"/>
      <c r="B1843" s="213"/>
      <c r="C1843" s="213"/>
      <c r="D1843" s="213" t="str">
        <f ca="1">IF(ISERROR($Q1843),"",OFFSET(K!$D$1,$Q1843-1,0))</f>
        <v/>
      </c>
      <c r="E1843" s="213" t="str">
        <f ca="1">IF(ISERROR($Q1843),"",OFFSET(K!$C$1,$Q1843-1,0))</f>
        <v/>
      </c>
      <c r="F1843" s="213" t="str">
        <f t="shared" ca="1" si="28"/>
        <v/>
      </c>
      <c r="G1843" s="198"/>
      <c r="H1843" s="207"/>
      <c r="I1843" s="207"/>
      <c r="J1843" s="207"/>
      <c r="K1843" s="207"/>
      <c r="L1843" s="207"/>
      <c r="M1843" s="207"/>
      <c r="N1843" s="207"/>
      <c r="O1843" s="199"/>
      <c r="P1843" s="208"/>
      <c r="Q1843" s="209" t="e">
        <f>IF(OR(C1843="",C1843=R$4,C1843=S$4),NA(),MATCH($B1843&amp;$C1843,K!$E:$E,0))</f>
        <v>#N/A</v>
      </c>
    </row>
    <row r="1844" spans="1:17" ht="20.25">
      <c r="A1844" s="193"/>
      <c r="B1844" s="213"/>
      <c r="C1844" s="213"/>
      <c r="D1844" s="213" t="str">
        <f ca="1">IF(ISERROR($Q1844),"",OFFSET(K!$D$1,$Q1844-1,0))</f>
        <v/>
      </c>
      <c r="E1844" s="213" t="str">
        <f ca="1">IF(ISERROR($Q1844),"",OFFSET(K!$C$1,$Q1844-1,0))</f>
        <v/>
      </c>
      <c r="F1844" s="213" t="str">
        <f t="shared" ca="1" si="28"/>
        <v/>
      </c>
      <c r="G1844" s="198"/>
      <c r="H1844" s="207"/>
      <c r="I1844" s="207"/>
      <c r="J1844" s="207"/>
      <c r="K1844" s="207"/>
      <c r="L1844" s="207"/>
      <c r="M1844" s="207"/>
      <c r="N1844" s="207"/>
      <c r="O1844" s="199"/>
      <c r="P1844" s="208"/>
      <c r="Q1844" s="209" t="e">
        <f>IF(OR(C1844="",C1844=R$4,C1844=S$4),NA(),MATCH($B1844&amp;$C1844,K!$E:$E,0))</f>
        <v>#N/A</v>
      </c>
    </row>
    <row r="1845" spans="1:17" ht="20.25">
      <c r="A1845" s="193"/>
      <c r="B1845" s="213"/>
      <c r="C1845" s="213"/>
      <c r="D1845" s="213" t="str">
        <f ca="1">IF(ISERROR($Q1845),"",OFFSET(K!$D$1,$Q1845-1,0))</f>
        <v/>
      </c>
      <c r="E1845" s="213" t="str">
        <f ca="1">IF(ISERROR($Q1845),"",OFFSET(K!$C$1,$Q1845-1,0))</f>
        <v/>
      </c>
      <c r="F1845" s="213" t="str">
        <f t="shared" ca="1" si="28"/>
        <v/>
      </c>
      <c r="G1845" s="198"/>
      <c r="H1845" s="207"/>
      <c r="I1845" s="207"/>
      <c r="J1845" s="207"/>
      <c r="K1845" s="207"/>
      <c r="L1845" s="207"/>
      <c r="M1845" s="207"/>
      <c r="N1845" s="207"/>
      <c r="O1845" s="199"/>
      <c r="P1845" s="208"/>
      <c r="Q1845" s="209" t="e">
        <f>IF(OR(C1845="",C1845=R$4,C1845=S$4),NA(),MATCH($B1845&amp;$C1845,K!$E:$E,0))</f>
        <v>#N/A</v>
      </c>
    </row>
    <row r="1846" spans="1:17" ht="20.25">
      <c r="A1846" s="193"/>
      <c r="B1846" s="213"/>
      <c r="C1846" s="213"/>
      <c r="D1846" s="213" t="str">
        <f ca="1">IF(ISERROR($Q1846),"",OFFSET(K!$D$1,$Q1846-1,0))</f>
        <v/>
      </c>
      <c r="E1846" s="213" t="str">
        <f ca="1">IF(ISERROR($Q1846),"",OFFSET(K!$C$1,$Q1846-1,0))</f>
        <v/>
      </c>
      <c r="F1846" s="213" t="str">
        <f t="shared" ca="1" si="28"/>
        <v/>
      </c>
      <c r="G1846" s="198"/>
      <c r="H1846" s="207"/>
      <c r="I1846" s="207"/>
      <c r="J1846" s="207"/>
      <c r="K1846" s="207"/>
      <c r="L1846" s="207"/>
      <c r="M1846" s="207"/>
      <c r="N1846" s="207"/>
      <c r="O1846" s="199"/>
      <c r="P1846" s="208"/>
      <c r="Q1846" s="209" t="e">
        <f>IF(OR(C1846="",C1846=R$4,C1846=S$4),NA(),MATCH($B1846&amp;$C1846,K!$E:$E,0))</f>
        <v>#N/A</v>
      </c>
    </row>
    <row r="1847" spans="1:17" ht="20.25">
      <c r="A1847" s="193"/>
      <c r="B1847" s="213"/>
      <c r="C1847" s="213"/>
      <c r="D1847" s="213" t="str">
        <f ca="1">IF(ISERROR($Q1847),"",OFFSET(K!$D$1,$Q1847-1,0))</f>
        <v/>
      </c>
      <c r="E1847" s="213" t="str">
        <f ca="1">IF(ISERROR($Q1847),"",OFFSET(K!$C$1,$Q1847-1,0))</f>
        <v/>
      </c>
      <c r="F1847" s="213" t="str">
        <f t="shared" ca="1" si="28"/>
        <v/>
      </c>
      <c r="G1847" s="198"/>
      <c r="H1847" s="207"/>
      <c r="I1847" s="207"/>
      <c r="J1847" s="207"/>
      <c r="K1847" s="207"/>
      <c r="L1847" s="207"/>
      <c r="M1847" s="207"/>
      <c r="N1847" s="207"/>
      <c r="O1847" s="199"/>
      <c r="P1847" s="208"/>
      <c r="Q1847" s="209" t="e">
        <f>IF(OR(C1847="",C1847=R$4,C1847=S$4),NA(),MATCH($B1847&amp;$C1847,K!$E:$E,0))</f>
        <v>#N/A</v>
      </c>
    </row>
    <row r="1848" spans="1:17" ht="20.25">
      <c r="A1848" s="193"/>
      <c r="B1848" s="213"/>
      <c r="C1848" s="213"/>
      <c r="D1848" s="213" t="str">
        <f ca="1">IF(ISERROR($Q1848),"",OFFSET(K!$D$1,$Q1848-1,0))</f>
        <v/>
      </c>
      <c r="E1848" s="213" t="str">
        <f ca="1">IF(ISERROR($Q1848),"",OFFSET(K!$C$1,$Q1848-1,0))</f>
        <v/>
      </c>
      <c r="F1848" s="213" t="str">
        <f t="shared" ca="1" si="28"/>
        <v/>
      </c>
      <c r="G1848" s="198"/>
      <c r="H1848" s="207"/>
      <c r="I1848" s="207"/>
      <c r="J1848" s="207"/>
      <c r="K1848" s="207"/>
      <c r="L1848" s="207"/>
      <c r="M1848" s="207"/>
      <c r="N1848" s="207"/>
      <c r="O1848" s="199"/>
      <c r="P1848" s="208"/>
      <c r="Q1848" s="209" t="e">
        <f>IF(OR(C1848="",C1848=R$4,C1848=S$4),NA(),MATCH($B1848&amp;$C1848,K!$E:$E,0))</f>
        <v>#N/A</v>
      </c>
    </row>
    <row r="1849" spans="1:17" ht="20.25">
      <c r="A1849" s="193"/>
      <c r="B1849" s="213"/>
      <c r="C1849" s="213"/>
      <c r="D1849" s="213" t="str">
        <f ca="1">IF(ISERROR($Q1849),"",OFFSET(K!$D$1,$Q1849-1,0))</f>
        <v/>
      </c>
      <c r="E1849" s="213" t="str">
        <f ca="1">IF(ISERROR($Q1849),"",OFFSET(K!$C$1,$Q1849-1,0))</f>
        <v/>
      </c>
      <c r="F1849" s="213" t="str">
        <f t="shared" ca="1" si="28"/>
        <v/>
      </c>
      <c r="G1849" s="198"/>
      <c r="H1849" s="207"/>
      <c r="I1849" s="207"/>
      <c r="J1849" s="207"/>
      <c r="K1849" s="207"/>
      <c r="L1849" s="207"/>
      <c r="M1849" s="207"/>
      <c r="N1849" s="207"/>
      <c r="O1849" s="199"/>
      <c r="P1849" s="208"/>
      <c r="Q1849" s="209" t="e">
        <f>IF(OR(C1849="",C1849=R$4,C1849=S$4),NA(),MATCH($B1849&amp;$C1849,K!$E:$E,0))</f>
        <v>#N/A</v>
      </c>
    </row>
    <row r="1850" spans="1:17" ht="20.25">
      <c r="A1850" s="193"/>
      <c r="B1850" s="213"/>
      <c r="C1850" s="213"/>
      <c r="D1850" s="213" t="str">
        <f ca="1">IF(ISERROR($Q1850),"",OFFSET(K!$D$1,$Q1850-1,0))</f>
        <v/>
      </c>
      <c r="E1850" s="213" t="str">
        <f ca="1">IF(ISERROR($Q1850),"",OFFSET(K!$C$1,$Q1850-1,0))</f>
        <v/>
      </c>
      <c r="F1850" s="213" t="str">
        <f t="shared" ca="1" si="28"/>
        <v/>
      </c>
      <c r="G1850" s="198"/>
      <c r="H1850" s="207"/>
      <c r="I1850" s="207"/>
      <c r="J1850" s="207"/>
      <c r="K1850" s="207"/>
      <c r="L1850" s="207"/>
      <c r="M1850" s="207"/>
      <c r="N1850" s="207"/>
      <c r="O1850" s="199"/>
      <c r="P1850" s="208"/>
      <c r="Q1850" s="209" t="e">
        <f>IF(OR(C1850="",C1850=R$4,C1850=S$4),NA(),MATCH($B1850&amp;$C1850,K!$E:$E,0))</f>
        <v>#N/A</v>
      </c>
    </row>
    <row r="1851" spans="1:17" ht="20.25">
      <c r="A1851" s="193"/>
      <c r="B1851" s="213"/>
      <c r="C1851" s="213"/>
      <c r="D1851" s="213" t="str">
        <f ca="1">IF(ISERROR($Q1851),"",OFFSET(K!$D$1,$Q1851-1,0))</f>
        <v/>
      </c>
      <c r="E1851" s="213" t="str">
        <f ca="1">IF(ISERROR($Q1851),"",OFFSET(K!$C$1,$Q1851-1,0))</f>
        <v/>
      </c>
      <c r="F1851" s="213" t="str">
        <f t="shared" ca="1" si="28"/>
        <v/>
      </c>
      <c r="G1851" s="198"/>
      <c r="H1851" s="207"/>
      <c r="I1851" s="207"/>
      <c r="J1851" s="207"/>
      <c r="K1851" s="207"/>
      <c r="L1851" s="207"/>
      <c r="M1851" s="207"/>
      <c r="N1851" s="207"/>
      <c r="O1851" s="199"/>
      <c r="P1851" s="208"/>
      <c r="Q1851" s="209" t="e">
        <f>IF(OR(C1851="",C1851=R$4,C1851=S$4),NA(),MATCH($B1851&amp;$C1851,K!$E:$E,0))</f>
        <v>#N/A</v>
      </c>
    </row>
    <row r="1852" spans="1:17" ht="20.25">
      <c r="A1852" s="193"/>
      <c r="B1852" s="213"/>
      <c r="C1852" s="213"/>
      <c r="D1852" s="213" t="str">
        <f ca="1">IF(ISERROR($Q1852),"",OFFSET(K!$D$1,$Q1852-1,0))</f>
        <v/>
      </c>
      <c r="E1852" s="213" t="str">
        <f ca="1">IF(ISERROR($Q1852),"",OFFSET(K!$C$1,$Q1852-1,0))</f>
        <v/>
      </c>
      <c r="F1852" s="213" t="str">
        <f t="shared" ca="1" si="28"/>
        <v/>
      </c>
      <c r="G1852" s="198"/>
      <c r="H1852" s="207"/>
      <c r="I1852" s="207"/>
      <c r="J1852" s="207"/>
      <c r="K1852" s="207"/>
      <c r="L1852" s="207"/>
      <c r="M1852" s="207"/>
      <c r="N1852" s="207"/>
      <c r="O1852" s="199"/>
      <c r="P1852" s="208"/>
      <c r="Q1852" s="209" t="e">
        <f>IF(OR(C1852="",C1852=R$4,C1852=S$4),NA(),MATCH($B1852&amp;$C1852,K!$E:$E,0))</f>
        <v>#N/A</v>
      </c>
    </row>
    <row r="1853" spans="1:17" ht="20.25">
      <c r="A1853" s="193"/>
      <c r="B1853" s="213"/>
      <c r="C1853" s="213"/>
      <c r="D1853" s="213" t="str">
        <f ca="1">IF(ISERROR($Q1853),"",OFFSET(K!$D$1,$Q1853-1,0))</f>
        <v/>
      </c>
      <c r="E1853" s="213" t="str">
        <f ca="1">IF(ISERROR($Q1853),"",OFFSET(K!$C$1,$Q1853-1,0))</f>
        <v/>
      </c>
      <c r="F1853" s="213" t="str">
        <f t="shared" ca="1" si="28"/>
        <v/>
      </c>
      <c r="G1853" s="198"/>
      <c r="H1853" s="207"/>
      <c r="I1853" s="207"/>
      <c r="J1853" s="207"/>
      <c r="K1853" s="207"/>
      <c r="L1853" s="207"/>
      <c r="M1853" s="207"/>
      <c r="N1853" s="207"/>
      <c r="O1853" s="199"/>
      <c r="P1853" s="208"/>
      <c r="Q1853" s="209" t="e">
        <f>IF(OR(C1853="",C1853=R$4,C1853=S$4),NA(),MATCH($B1853&amp;$C1853,K!$E:$E,0))</f>
        <v>#N/A</v>
      </c>
    </row>
    <row r="1854" spans="1:17" ht="20.25">
      <c r="A1854" s="193"/>
      <c r="B1854" s="213"/>
      <c r="C1854" s="213"/>
      <c r="D1854" s="213" t="str">
        <f ca="1">IF(ISERROR($Q1854),"",OFFSET(K!$D$1,$Q1854-1,0))</f>
        <v/>
      </c>
      <c r="E1854" s="213" t="str">
        <f ca="1">IF(ISERROR($Q1854),"",OFFSET(K!$C$1,$Q1854-1,0))</f>
        <v/>
      </c>
      <c r="F1854" s="213" t="str">
        <f t="shared" ca="1" si="28"/>
        <v/>
      </c>
      <c r="G1854" s="198"/>
      <c r="H1854" s="207"/>
      <c r="I1854" s="207"/>
      <c r="J1854" s="207"/>
      <c r="K1854" s="207"/>
      <c r="L1854" s="207"/>
      <c r="M1854" s="207"/>
      <c r="N1854" s="207"/>
      <c r="O1854" s="199"/>
      <c r="P1854" s="208"/>
      <c r="Q1854" s="209" t="e">
        <f>IF(OR(C1854="",C1854=R$4,C1854=S$4),NA(),MATCH($B1854&amp;$C1854,K!$E:$E,0))</f>
        <v>#N/A</v>
      </c>
    </row>
    <row r="1855" spans="1:17" ht="20.25">
      <c r="A1855" s="193"/>
      <c r="B1855" s="213"/>
      <c r="C1855" s="213"/>
      <c r="D1855" s="213" t="str">
        <f ca="1">IF(ISERROR($Q1855),"",OFFSET(K!$D$1,$Q1855-1,0))</f>
        <v/>
      </c>
      <c r="E1855" s="213" t="str">
        <f ca="1">IF(ISERROR($Q1855),"",OFFSET(K!$C$1,$Q1855-1,0))</f>
        <v/>
      </c>
      <c r="F1855" s="213" t="str">
        <f t="shared" ca="1" si="28"/>
        <v/>
      </c>
      <c r="G1855" s="198"/>
      <c r="H1855" s="207"/>
      <c r="I1855" s="207"/>
      <c r="J1855" s="207"/>
      <c r="K1855" s="207"/>
      <c r="L1855" s="207"/>
      <c r="M1855" s="207"/>
      <c r="N1855" s="207"/>
      <c r="O1855" s="199"/>
      <c r="P1855" s="208"/>
      <c r="Q1855" s="209" t="e">
        <f>IF(OR(C1855="",C1855=R$4,C1855=S$4),NA(),MATCH($B1855&amp;$C1855,K!$E:$E,0))</f>
        <v>#N/A</v>
      </c>
    </row>
    <row r="1856" spans="1:17" ht="20.25">
      <c r="A1856" s="193"/>
      <c r="B1856" s="213"/>
      <c r="C1856" s="213"/>
      <c r="D1856" s="213" t="str">
        <f ca="1">IF(ISERROR($Q1856),"",OFFSET(K!$D$1,$Q1856-1,0))</f>
        <v/>
      </c>
      <c r="E1856" s="213" t="str">
        <f ca="1">IF(ISERROR($Q1856),"",OFFSET(K!$C$1,$Q1856-1,0))</f>
        <v/>
      </c>
      <c r="F1856" s="213" t="str">
        <f t="shared" ca="1" si="28"/>
        <v/>
      </c>
      <c r="G1856" s="198"/>
      <c r="H1856" s="207"/>
      <c r="I1856" s="207"/>
      <c r="J1856" s="207"/>
      <c r="K1856" s="207"/>
      <c r="L1856" s="207"/>
      <c r="M1856" s="207"/>
      <c r="N1856" s="207"/>
      <c r="O1856" s="199"/>
      <c r="P1856" s="208"/>
      <c r="Q1856" s="209" t="e">
        <f>IF(OR(C1856="",C1856=R$4,C1856=S$4),NA(),MATCH($B1856&amp;$C1856,K!$E:$E,0))</f>
        <v>#N/A</v>
      </c>
    </row>
    <row r="1857" spans="1:17" ht="20.25">
      <c r="A1857" s="193"/>
      <c r="B1857" s="213"/>
      <c r="C1857" s="213"/>
      <c r="D1857" s="213" t="str">
        <f ca="1">IF(ISERROR($Q1857),"",OFFSET(K!$D$1,$Q1857-1,0))</f>
        <v/>
      </c>
      <c r="E1857" s="213" t="str">
        <f ca="1">IF(ISERROR($Q1857),"",OFFSET(K!$C$1,$Q1857-1,0))</f>
        <v/>
      </c>
      <c r="F1857" s="213" t="str">
        <f t="shared" ca="1" si="28"/>
        <v/>
      </c>
      <c r="G1857" s="198"/>
      <c r="H1857" s="207"/>
      <c r="I1857" s="207"/>
      <c r="J1857" s="207"/>
      <c r="K1857" s="207"/>
      <c r="L1857" s="207"/>
      <c r="M1857" s="207"/>
      <c r="N1857" s="207"/>
      <c r="O1857" s="199"/>
      <c r="P1857" s="208"/>
      <c r="Q1857" s="209" t="e">
        <f>IF(OR(C1857="",C1857=R$4,C1857=S$4),NA(),MATCH($B1857&amp;$C1857,K!$E:$E,0))</f>
        <v>#N/A</v>
      </c>
    </row>
    <row r="1858" spans="1:17" ht="20.25">
      <c r="A1858" s="193"/>
      <c r="B1858" s="213"/>
      <c r="C1858" s="213"/>
      <c r="D1858" s="213" t="str">
        <f ca="1">IF(ISERROR($Q1858),"",OFFSET(K!$D$1,$Q1858-1,0))</f>
        <v/>
      </c>
      <c r="E1858" s="213" t="str">
        <f ca="1">IF(ISERROR($Q1858),"",OFFSET(K!$C$1,$Q1858-1,0))</f>
        <v/>
      </c>
      <c r="F1858" s="213" t="str">
        <f t="shared" ca="1" si="28"/>
        <v/>
      </c>
      <c r="G1858" s="198"/>
      <c r="H1858" s="207"/>
      <c r="I1858" s="207"/>
      <c r="J1858" s="207"/>
      <c r="K1858" s="207"/>
      <c r="L1858" s="207"/>
      <c r="M1858" s="207"/>
      <c r="N1858" s="207"/>
      <c r="O1858" s="199"/>
      <c r="P1858" s="208"/>
      <c r="Q1858" s="209" t="e">
        <f>IF(OR(C1858="",C1858=R$4,C1858=S$4),NA(),MATCH($B1858&amp;$C1858,K!$E:$E,0))</f>
        <v>#N/A</v>
      </c>
    </row>
    <row r="1859" spans="1:17" ht="20.25">
      <c r="A1859" s="193"/>
      <c r="B1859" s="213"/>
      <c r="C1859" s="213"/>
      <c r="D1859" s="213" t="str">
        <f ca="1">IF(ISERROR($Q1859),"",OFFSET(K!$D$1,$Q1859-1,0))</f>
        <v/>
      </c>
      <c r="E1859" s="213" t="str">
        <f ca="1">IF(ISERROR($Q1859),"",OFFSET(K!$C$1,$Q1859-1,0))</f>
        <v/>
      </c>
      <c r="F1859" s="213" t="str">
        <f t="shared" ca="1" si="28"/>
        <v/>
      </c>
      <c r="G1859" s="198"/>
      <c r="H1859" s="207"/>
      <c r="I1859" s="207"/>
      <c r="J1859" s="207"/>
      <c r="K1859" s="207"/>
      <c r="L1859" s="207"/>
      <c r="M1859" s="207"/>
      <c r="N1859" s="207"/>
      <c r="O1859" s="199"/>
      <c r="P1859" s="208"/>
      <c r="Q1859" s="209" t="e">
        <f>IF(OR(C1859="",C1859=R$4,C1859=S$4),NA(),MATCH($B1859&amp;$C1859,K!$E:$E,0))</f>
        <v>#N/A</v>
      </c>
    </row>
    <row r="1860" spans="1:17" ht="20.25">
      <c r="A1860" s="193"/>
      <c r="B1860" s="213"/>
      <c r="C1860" s="213"/>
      <c r="D1860" s="213" t="str">
        <f ca="1">IF(ISERROR($Q1860),"",OFFSET(K!$D$1,$Q1860-1,0))</f>
        <v/>
      </c>
      <c r="E1860" s="213" t="str">
        <f ca="1">IF(ISERROR($Q1860),"",OFFSET(K!$C$1,$Q1860-1,0))</f>
        <v/>
      </c>
      <c r="F1860" s="213" t="str">
        <f t="shared" ca="1" si="28"/>
        <v/>
      </c>
      <c r="G1860" s="198"/>
      <c r="H1860" s="207"/>
      <c r="I1860" s="207"/>
      <c r="J1860" s="207"/>
      <c r="K1860" s="207"/>
      <c r="L1860" s="207"/>
      <c r="M1860" s="207"/>
      <c r="N1860" s="207"/>
      <c r="O1860" s="199"/>
      <c r="P1860" s="208"/>
      <c r="Q1860" s="209" t="e">
        <f>IF(OR(C1860="",C1860=R$4,C1860=S$4),NA(),MATCH($B1860&amp;$C1860,K!$E:$E,0))</f>
        <v>#N/A</v>
      </c>
    </row>
    <row r="1861" spans="1:17" ht="20.25">
      <c r="A1861" s="193"/>
      <c r="B1861" s="213"/>
      <c r="C1861" s="213"/>
      <c r="D1861" s="213" t="str">
        <f ca="1">IF(ISERROR($Q1861),"",OFFSET(K!$D$1,$Q1861-1,0))</f>
        <v/>
      </c>
      <c r="E1861" s="213" t="str">
        <f ca="1">IF(ISERROR($Q1861),"",OFFSET(K!$C$1,$Q1861-1,0))</f>
        <v/>
      </c>
      <c r="F1861" s="213" t="str">
        <f t="shared" ref="F1861:F1924" ca="1" si="29">IF(ISERROR($Q1861),"",OFFSET(S_E1,MATCH(B1861&amp;D1861,S_M,0)-1,0))</f>
        <v/>
      </c>
      <c r="G1861" s="198"/>
      <c r="H1861" s="207"/>
      <c r="I1861" s="207"/>
      <c r="J1861" s="207"/>
      <c r="K1861" s="207"/>
      <c r="L1861" s="207"/>
      <c r="M1861" s="207"/>
      <c r="N1861" s="207"/>
      <c r="O1861" s="199"/>
      <c r="P1861" s="208"/>
      <c r="Q1861" s="209" t="e">
        <f>IF(OR(C1861="",C1861=R$4,C1861=S$4),NA(),MATCH($B1861&amp;$C1861,K!$E:$E,0))</f>
        <v>#N/A</v>
      </c>
    </row>
    <row r="1862" spans="1:17" ht="20.25">
      <c r="A1862" s="193"/>
      <c r="B1862" s="213"/>
      <c r="C1862" s="213"/>
      <c r="D1862" s="213" t="str">
        <f ca="1">IF(ISERROR($Q1862),"",OFFSET(K!$D$1,$Q1862-1,0))</f>
        <v/>
      </c>
      <c r="E1862" s="213" t="str">
        <f ca="1">IF(ISERROR($Q1862),"",OFFSET(K!$C$1,$Q1862-1,0))</f>
        <v/>
      </c>
      <c r="F1862" s="213" t="str">
        <f t="shared" ca="1" si="29"/>
        <v/>
      </c>
      <c r="G1862" s="198"/>
      <c r="H1862" s="207"/>
      <c r="I1862" s="207"/>
      <c r="J1862" s="207"/>
      <c r="K1862" s="207"/>
      <c r="L1862" s="207"/>
      <c r="M1862" s="207"/>
      <c r="N1862" s="207"/>
      <c r="O1862" s="199"/>
      <c r="P1862" s="208"/>
      <c r="Q1862" s="209" t="e">
        <f>IF(OR(C1862="",C1862=R$4,C1862=S$4),NA(),MATCH($B1862&amp;$C1862,K!$E:$E,0))</f>
        <v>#N/A</v>
      </c>
    </row>
    <row r="1863" spans="1:17" ht="20.25">
      <c r="A1863" s="193"/>
      <c r="B1863" s="213"/>
      <c r="C1863" s="213"/>
      <c r="D1863" s="213" t="str">
        <f ca="1">IF(ISERROR($Q1863),"",OFFSET(K!$D$1,$Q1863-1,0))</f>
        <v/>
      </c>
      <c r="E1863" s="213" t="str">
        <f ca="1">IF(ISERROR($Q1863),"",OFFSET(K!$C$1,$Q1863-1,0))</f>
        <v/>
      </c>
      <c r="F1863" s="213" t="str">
        <f t="shared" ca="1" si="29"/>
        <v/>
      </c>
      <c r="G1863" s="198"/>
      <c r="H1863" s="207"/>
      <c r="I1863" s="207"/>
      <c r="J1863" s="207"/>
      <c r="K1863" s="207"/>
      <c r="L1863" s="207"/>
      <c r="M1863" s="207"/>
      <c r="N1863" s="207"/>
      <c r="O1863" s="199"/>
      <c r="P1863" s="208"/>
      <c r="Q1863" s="209" t="e">
        <f>IF(OR(C1863="",C1863=R$4,C1863=S$4),NA(),MATCH($B1863&amp;$C1863,K!$E:$E,0))</f>
        <v>#N/A</v>
      </c>
    </row>
    <row r="1864" spans="1:17" ht="20.25">
      <c r="A1864" s="193"/>
      <c r="B1864" s="213"/>
      <c r="C1864" s="213"/>
      <c r="D1864" s="213" t="str">
        <f ca="1">IF(ISERROR($Q1864),"",OFFSET(K!$D$1,$Q1864-1,0))</f>
        <v/>
      </c>
      <c r="E1864" s="213" t="str">
        <f ca="1">IF(ISERROR($Q1864),"",OFFSET(K!$C$1,$Q1864-1,0))</f>
        <v/>
      </c>
      <c r="F1864" s="213" t="str">
        <f t="shared" ca="1" si="29"/>
        <v/>
      </c>
      <c r="G1864" s="198"/>
      <c r="H1864" s="207"/>
      <c r="I1864" s="207"/>
      <c r="J1864" s="207"/>
      <c r="K1864" s="207"/>
      <c r="L1864" s="207"/>
      <c r="M1864" s="207"/>
      <c r="N1864" s="207"/>
      <c r="O1864" s="199"/>
      <c r="P1864" s="208"/>
      <c r="Q1864" s="209" t="e">
        <f>IF(OR(C1864="",C1864=R$4,C1864=S$4),NA(),MATCH($B1864&amp;$C1864,K!$E:$E,0))</f>
        <v>#N/A</v>
      </c>
    </row>
    <row r="1865" spans="1:17" ht="20.25">
      <c r="A1865" s="193"/>
      <c r="B1865" s="213"/>
      <c r="C1865" s="213"/>
      <c r="D1865" s="213" t="str">
        <f ca="1">IF(ISERROR($Q1865),"",OFFSET(K!$D$1,$Q1865-1,0))</f>
        <v/>
      </c>
      <c r="E1865" s="213" t="str">
        <f ca="1">IF(ISERROR($Q1865),"",OFFSET(K!$C$1,$Q1865-1,0))</f>
        <v/>
      </c>
      <c r="F1865" s="213" t="str">
        <f t="shared" ca="1" si="29"/>
        <v/>
      </c>
      <c r="G1865" s="198"/>
      <c r="H1865" s="207"/>
      <c r="I1865" s="207"/>
      <c r="J1865" s="207"/>
      <c r="K1865" s="207"/>
      <c r="L1865" s="207"/>
      <c r="M1865" s="207"/>
      <c r="N1865" s="207"/>
      <c r="O1865" s="199"/>
      <c r="P1865" s="208"/>
      <c r="Q1865" s="209" t="e">
        <f>IF(OR(C1865="",C1865=R$4,C1865=S$4),NA(),MATCH($B1865&amp;$C1865,K!$E:$E,0))</f>
        <v>#N/A</v>
      </c>
    </row>
    <row r="1866" spans="1:17" ht="20.25">
      <c r="A1866" s="193"/>
      <c r="B1866" s="213"/>
      <c r="C1866" s="213"/>
      <c r="D1866" s="213" t="str">
        <f ca="1">IF(ISERROR($Q1866),"",OFFSET(K!$D$1,$Q1866-1,0))</f>
        <v/>
      </c>
      <c r="E1866" s="213" t="str">
        <f ca="1">IF(ISERROR($Q1866),"",OFFSET(K!$C$1,$Q1866-1,0))</f>
        <v/>
      </c>
      <c r="F1866" s="213" t="str">
        <f t="shared" ca="1" si="29"/>
        <v/>
      </c>
      <c r="G1866" s="198"/>
      <c r="H1866" s="207"/>
      <c r="I1866" s="207"/>
      <c r="J1866" s="207"/>
      <c r="K1866" s="207"/>
      <c r="L1866" s="207"/>
      <c r="M1866" s="207"/>
      <c r="N1866" s="207"/>
      <c r="O1866" s="199"/>
      <c r="P1866" s="208"/>
      <c r="Q1866" s="209" t="e">
        <f>IF(OR(C1866="",C1866=R$4,C1866=S$4),NA(),MATCH($B1866&amp;$C1866,K!$E:$E,0))</f>
        <v>#N/A</v>
      </c>
    </row>
    <row r="1867" spans="1:17" ht="20.25">
      <c r="A1867" s="193"/>
      <c r="B1867" s="213"/>
      <c r="C1867" s="213"/>
      <c r="D1867" s="213" t="str">
        <f ca="1">IF(ISERROR($Q1867),"",OFFSET(K!$D$1,$Q1867-1,0))</f>
        <v/>
      </c>
      <c r="E1867" s="213" t="str">
        <f ca="1">IF(ISERROR($Q1867),"",OFFSET(K!$C$1,$Q1867-1,0))</f>
        <v/>
      </c>
      <c r="F1867" s="213" t="str">
        <f t="shared" ca="1" si="29"/>
        <v/>
      </c>
      <c r="G1867" s="198"/>
      <c r="H1867" s="207"/>
      <c r="I1867" s="207"/>
      <c r="J1867" s="207"/>
      <c r="K1867" s="207"/>
      <c r="L1867" s="207"/>
      <c r="M1867" s="207"/>
      <c r="N1867" s="207"/>
      <c r="O1867" s="199"/>
      <c r="P1867" s="208"/>
      <c r="Q1867" s="209" t="e">
        <f>IF(OR(C1867="",C1867=R$4,C1867=S$4),NA(),MATCH($B1867&amp;$C1867,K!$E:$E,0))</f>
        <v>#N/A</v>
      </c>
    </row>
    <row r="1868" spans="1:17" ht="20.25">
      <c r="A1868" s="193"/>
      <c r="B1868" s="213"/>
      <c r="C1868" s="213"/>
      <c r="D1868" s="213" t="str">
        <f ca="1">IF(ISERROR($Q1868),"",OFFSET(K!$D$1,$Q1868-1,0))</f>
        <v/>
      </c>
      <c r="E1868" s="213" t="str">
        <f ca="1">IF(ISERROR($Q1868),"",OFFSET(K!$C$1,$Q1868-1,0))</f>
        <v/>
      </c>
      <c r="F1868" s="213" t="str">
        <f t="shared" ca="1" si="29"/>
        <v/>
      </c>
      <c r="G1868" s="198"/>
      <c r="H1868" s="207"/>
      <c r="I1868" s="207"/>
      <c r="J1868" s="207"/>
      <c r="K1868" s="207"/>
      <c r="L1868" s="207"/>
      <c r="M1868" s="207"/>
      <c r="N1868" s="207"/>
      <c r="O1868" s="199"/>
      <c r="P1868" s="208"/>
      <c r="Q1868" s="209" t="e">
        <f>IF(OR(C1868="",C1868=R$4,C1868=S$4),NA(),MATCH($B1868&amp;$C1868,K!$E:$E,0))</f>
        <v>#N/A</v>
      </c>
    </row>
    <row r="1869" spans="1:17" ht="20.25">
      <c r="A1869" s="193"/>
      <c r="B1869" s="213"/>
      <c r="C1869" s="213"/>
      <c r="D1869" s="213" t="str">
        <f ca="1">IF(ISERROR($Q1869),"",OFFSET(K!$D$1,$Q1869-1,0))</f>
        <v/>
      </c>
      <c r="E1869" s="213" t="str">
        <f ca="1">IF(ISERROR($Q1869),"",OFFSET(K!$C$1,$Q1869-1,0))</f>
        <v/>
      </c>
      <c r="F1869" s="213" t="str">
        <f t="shared" ca="1" si="29"/>
        <v/>
      </c>
      <c r="G1869" s="198"/>
      <c r="H1869" s="207"/>
      <c r="I1869" s="207"/>
      <c r="J1869" s="207"/>
      <c r="K1869" s="207"/>
      <c r="L1869" s="207"/>
      <c r="M1869" s="207"/>
      <c r="N1869" s="207"/>
      <c r="O1869" s="199"/>
      <c r="P1869" s="208"/>
      <c r="Q1869" s="209" t="e">
        <f>IF(OR(C1869="",C1869=R$4,C1869=S$4),NA(),MATCH($B1869&amp;$C1869,K!$E:$E,0))</f>
        <v>#N/A</v>
      </c>
    </row>
    <row r="1870" spans="1:17" ht="20.25">
      <c r="A1870" s="193"/>
      <c r="B1870" s="213"/>
      <c r="C1870" s="213"/>
      <c r="D1870" s="213" t="str">
        <f ca="1">IF(ISERROR($Q1870),"",OFFSET(K!$D$1,$Q1870-1,0))</f>
        <v/>
      </c>
      <c r="E1870" s="213" t="str">
        <f ca="1">IF(ISERROR($Q1870),"",OFFSET(K!$C$1,$Q1870-1,0))</f>
        <v/>
      </c>
      <c r="F1870" s="213" t="str">
        <f t="shared" ca="1" si="29"/>
        <v/>
      </c>
      <c r="G1870" s="198"/>
      <c r="H1870" s="207"/>
      <c r="I1870" s="207"/>
      <c r="J1870" s="207"/>
      <c r="K1870" s="207"/>
      <c r="L1870" s="207"/>
      <c r="M1870" s="207"/>
      <c r="N1870" s="207"/>
      <c r="O1870" s="199"/>
      <c r="P1870" s="208"/>
      <c r="Q1870" s="209" t="e">
        <f>IF(OR(C1870="",C1870=R$4,C1870=S$4),NA(),MATCH($B1870&amp;$C1870,K!$E:$E,0))</f>
        <v>#N/A</v>
      </c>
    </row>
    <row r="1871" spans="1:17" ht="20.25">
      <c r="A1871" s="193"/>
      <c r="B1871" s="213"/>
      <c r="C1871" s="213"/>
      <c r="D1871" s="213" t="str">
        <f ca="1">IF(ISERROR($Q1871),"",OFFSET(K!$D$1,$Q1871-1,0))</f>
        <v/>
      </c>
      <c r="E1871" s="213" t="str">
        <f ca="1">IF(ISERROR($Q1871),"",OFFSET(K!$C$1,$Q1871-1,0))</f>
        <v/>
      </c>
      <c r="F1871" s="213" t="str">
        <f t="shared" ca="1" si="29"/>
        <v/>
      </c>
      <c r="G1871" s="198"/>
      <c r="H1871" s="207"/>
      <c r="I1871" s="207"/>
      <c r="J1871" s="207"/>
      <c r="K1871" s="207"/>
      <c r="L1871" s="207"/>
      <c r="M1871" s="207"/>
      <c r="N1871" s="207"/>
      <c r="O1871" s="199"/>
      <c r="P1871" s="208"/>
      <c r="Q1871" s="209" t="e">
        <f>IF(OR(C1871="",C1871=R$4,C1871=S$4),NA(),MATCH($B1871&amp;$C1871,K!$E:$E,0))</f>
        <v>#N/A</v>
      </c>
    </row>
    <row r="1872" spans="1:17" ht="20.25">
      <c r="A1872" s="193"/>
      <c r="B1872" s="213"/>
      <c r="C1872" s="213"/>
      <c r="D1872" s="213" t="str">
        <f ca="1">IF(ISERROR($Q1872),"",OFFSET(K!$D$1,$Q1872-1,0))</f>
        <v/>
      </c>
      <c r="E1872" s="213" t="str">
        <f ca="1">IF(ISERROR($Q1872),"",OFFSET(K!$C$1,$Q1872-1,0))</f>
        <v/>
      </c>
      <c r="F1872" s="213" t="str">
        <f t="shared" ca="1" si="29"/>
        <v/>
      </c>
      <c r="G1872" s="198"/>
      <c r="H1872" s="207"/>
      <c r="I1872" s="207"/>
      <c r="J1872" s="207"/>
      <c r="K1872" s="207"/>
      <c r="L1872" s="207"/>
      <c r="M1872" s="207"/>
      <c r="N1872" s="207"/>
      <c r="O1872" s="199"/>
      <c r="P1872" s="208"/>
      <c r="Q1872" s="209" t="e">
        <f>IF(OR(C1872="",C1872=R$4,C1872=S$4),NA(),MATCH($B1872&amp;$C1872,K!$E:$E,0))</f>
        <v>#N/A</v>
      </c>
    </row>
    <row r="1873" spans="1:17" ht="20.25">
      <c r="A1873" s="193"/>
      <c r="B1873" s="213"/>
      <c r="C1873" s="213"/>
      <c r="D1873" s="213" t="str">
        <f ca="1">IF(ISERROR($Q1873),"",OFFSET(K!$D$1,$Q1873-1,0))</f>
        <v/>
      </c>
      <c r="E1873" s="213" t="str">
        <f ca="1">IF(ISERROR($Q1873),"",OFFSET(K!$C$1,$Q1873-1,0))</f>
        <v/>
      </c>
      <c r="F1873" s="213" t="str">
        <f t="shared" ca="1" si="29"/>
        <v/>
      </c>
      <c r="G1873" s="198"/>
      <c r="H1873" s="207"/>
      <c r="I1873" s="207"/>
      <c r="J1873" s="207"/>
      <c r="K1873" s="207"/>
      <c r="L1873" s="207"/>
      <c r="M1873" s="207"/>
      <c r="N1873" s="207"/>
      <c r="O1873" s="199"/>
      <c r="P1873" s="208"/>
      <c r="Q1873" s="209" t="e">
        <f>IF(OR(C1873="",C1873=R$4,C1873=S$4),NA(),MATCH($B1873&amp;$C1873,K!$E:$E,0))</f>
        <v>#N/A</v>
      </c>
    </row>
    <row r="1874" spans="1:17" ht="20.25">
      <c r="A1874" s="193"/>
      <c r="B1874" s="213"/>
      <c r="C1874" s="213"/>
      <c r="D1874" s="213" t="str">
        <f ca="1">IF(ISERROR($Q1874),"",OFFSET(K!$D$1,$Q1874-1,0))</f>
        <v/>
      </c>
      <c r="E1874" s="213" t="str">
        <f ca="1">IF(ISERROR($Q1874),"",OFFSET(K!$C$1,$Q1874-1,0))</f>
        <v/>
      </c>
      <c r="F1874" s="213" t="str">
        <f t="shared" ca="1" si="29"/>
        <v/>
      </c>
      <c r="G1874" s="198"/>
      <c r="H1874" s="207"/>
      <c r="I1874" s="207"/>
      <c r="J1874" s="207"/>
      <c r="K1874" s="207"/>
      <c r="L1874" s="207"/>
      <c r="M1874" s="207"/>
      <c r="N1874" s="207"/>
      <c r="O1874" s="199"/>
      <c r="P1874" s="208"/>
      <c r="Q1874" s="209" t="e">
        <f>IF(OR(C1874="",C1874=R$4,C1874=S$4),NA(),MATCH($B1874&amp;$C1874,K!$E:$E,0))</f>
        <v>#N/A</v>
      </c>
    </row>
    <row r="1875" spans="1:17" ht="20.25">
      <c r="A1875" s="193"/>
      <c r="B1875" s="213"/>
      <c r="C1875" s="213"/>
      <c r="D1875" s="213" t="str">
        <f ca="1">IF(ISERROR($Q1875),"",OFFSET(K!$D$1,$Q1875-1,0))</f>
        <v/>
      </c>
      <c r="E1875" s="213" t="str">
        <f ca="1">IF(ISERROR($Q1875),"",OFFSET(K!$C$1,$Q1875-1,0))</f>
        <v/>
      </c>
      <c r="F1875" s="213" t="str">
        <f t="shared" ca="1" si="29"/>
        <v/>
      </c>
      <c r="G1875" s="198"/>
      <c r="H1875" s="207"/>
      <c r="I1875" s="207"/>
      <c r="J1875" s="207"/>
      <c r="K1875" s="207"/>
      <c r="L1875" s="207"/>
      <c r="M1875" s="207"/>
      <c r="N1875" s="207"/>
      <c r="O1875" s="199"/>
      <c r="P1875" s="208"/>
      <c r="Q1875" s="209" t="e">
        <f>IF(OR(C1875="",C1875=R$4,C1875=S$4),NA(),MATCH($B1875&amp;$C1875,K!$E:$E,0))</f>
        <v>#N/A</v>
      </c>
    </row>
    <row r="1876" spans="1:17" ht="20.25">
      <c r="A1876" s="193"/>
      <c r="B1876" s="213"/>
      <c r="C1876" s="213"/>
      <c r="D1876" s="213" t="str">
        <f ca="1">IF(ISERROR($Q1876),"",OFFSET(K!$D$1,$Q1876-1,0))</f>
        <v/>
      </c>
      <c r="E1876" s="213" t="str">
        <f ca="1">IF(ISERROR($Q1876),"",OFFSET(K!$C$1,$Q1876-1,0))</f>
        <v/>
      </c>
      <c r="F1876" s="213" t="str">
        <f t="shared" ca="1" si="29"/>
        <v/>
      </c>
      <c r="G1876" s="198"/>
      <c r="H1876" s="207"/>
      <c r="I1876" s="207"/>
      <c r="J1876" s="207"/>
      <c r="K1876" s="207"/>
      <c r="L1876" s="207"/>
      <c r="M1876" s="207"/>
      <c r="N1876" s="207"/>
      <c r="O1876" s="199"/>
      <c r="P1876" s="208"/>
      <c r="Q1876" s="209" t="e">
        <f>IF(OR(C1876="",C1876=R$4,C1876=S$4),NA(),MATCH($B1876&amp;$C1876,K!$E:$E,0))</f>
        <v>#N/A</v>
      </c>
    </row>
    <row r="1877" spans="1:17" ht="20.25">
      <c r="A1877" s="193"/>
      <c r="B1877" s="213"/>
      <c r="C1877" s="213"/>
      <c r="D1877" s="213" t="str">
        <f ca="1">IF(ISERROR($Q1877),"",OFFSET(K!$D$1,$Q1877-1,0))</f>
        <v/>
      </c>
      <c r="E1877" s="213" t="str">
        <f ca="1">IF(ISERROR($Q1877),"",OFFSET(K!$C$1,$Q1877-1,0))</f>
        <v/>
      </c>
      <c r="F1877" s="213" t="str">
        <f t="shared" ca="1" si="29"/>
        <v/>
      </c>
      <c r="G1877" s="198"/>
      <c r="H1877" s="207"/>
      <c r="I1877" s="207"/>
      <c r="J1877" s="207"/>
      <c r="K1877" s="207"/>
      <c r="L1877" s="207"/>
      <c r="M1877" s="207"/>
      <c r="N1877" s="207"/>
      <c r="O1877" s="199"/>
      <c r="P1877" s="208"/>
      <c r="Q1877" s="209" t="e">
        <f>IF(OR(C1877="",C1877=R$4,C1877=S$4),NA(),MATCH($B1877&amp;$C1877,K!$E:$E,0))</f>
        <v>#N/A</v>
      </c>
    </row>
    <row r="1878" spans="1:17" ht="20.25">
      <c r="A1878" s="193"/>
      <c r="B1878" s="213"/>
      <c r="C1878" s="213"/>
      <c r="D1878" s="213" t="str">
        <f ca="1">IF(ISERROR($Q1878),"",OFFSET(K!$D$1,$Q1878-1,0))</f>
        <v/>
      </c>
      <c r="E1878" s="213" t="str">
        <f ca="1">IF(ISERROR($Q1878),"",OFFSET(K!$C$1,$Q1878-1,0))</f>
        <v/>
      </c>
      <c r="F1878" s="213" t="str">
        <f t="shared" ca="1" si="29"/>
        <v/>
      </c>
      <c r="G1878" s="198"/>
      <c r="H1878" s="207"/>
      <c r="I1878" s="207"/>
      <c r="J1878" s="207"/>
      <c r="K1878" s="207"/>
      <c r="L1878" s="207"/>
      <c r="M1878" s="207"/>
      <c r="N1878" s="207"/>
      <c r="O1878" s="199"/>
      <c r="P1878" s="208"/>
      <c r="Q1878" s="209" t="e">
        <f>IF(OR(C1878="",C1878=R$4,C1878=S$4),NA(),MATCH($B1878&amp;$C1878,K!$E:$E,0))</f>
        <v>#N/A</v>
      </c>
    </row>
    <row r="1879" spans="1:17" ht="20.25">
      <c r="A1879" s="193"/>
      <c r="B1879" s="213"/>
      <c r="C1879" s="213"/>
      <c r="D1879" s="213" t="str">
        <f ca="1">IF(ISERROR($Q1879),"",OFFSET(K!$D$1,$Q1879-1,0))</f>
        <v/>
      </c>
      <c r="E1879" s="213" t="str">
        <f ca="1">IF(ISERROR($Q1879),"",OFFSET(K!$C$1,$Q1879-1,0))</f>
        <v/>
      </c>
      <c r="F1879" s="213" t="str">
        <f t="shared" ca="1" si="29"/>
        <v/>
      </c>
      <c r="G1879" s="198"/>
      <c r="H1879" s="207"/>
      <c r="I1879" s="207"/>
      <c r="J1879" s="207"/>
      <c r="K1879" s="207"/>
      <c r="L1879" s="207"/>
      <c r="M1879" s="207"/>
      <c r="N1879" s="207"/>
      <c r="O1879" s="199"/>
      <c r="P1879" s="208"/>
      <c r="Q1879" s="209" t="e">
        <f>IF(OR(C1879="",C1879=R$4,C1879=S$4),NA(),MATCH($B1879&amp;$C1879,K!$E:$E,0))</f>
        <v>#N/A</v>
      </c>
    </row>
    <row r="1880" spans="1:17" ht="20.25">
      <c r="A1880" s="193"/>
      <c r="B1880" s="213"/>
      <c r="C1880" s="213"/>
      <c r="D1880" s="213" t="str">
        <f ca="1">IF(ISERROR($Q1880),"",OFFSET(K!$D$1,$Q1880-1,0))</f>
        <v/>
      </c>
      <c r="E1880" s="213" t="str">
        <f ca="1">IF(ISERROR($Q1880),"",OFFSET(K!$C$1,$Q1880-1,0))</f>
        <v/>
      </c>
      <c r="F1880" s="213" t="str">
        <f t="shared" ca="1" si="29"/>
        <v/>
      </c>
      <c r="G1880" s="198"/>
      <c r="H1880" s="207"/>
      <c r="I1880" s="207"/>
      <c r="J1880" s="207"/>
      <c r="K1880" s="207"/>
      <c r="L1880" s="207"/>
      <c r="M1880" s="207"/>
      <c r="N1880" s="207"/>
      <c r="O1880" s="199"/>
      <c r="P1880" s="208"/>
      <c r="Q1880" s="209" t="e">
        <f>IF(OR(C1880="",C1880=R$4,C1880=S$4),NA(),MATCH($B1880&amp;$C1880,K!$E:$E,0))</f>
        <v>#N/A</v>
      </c>
    </row>
    <row r="1881" spans="1:17" ht="20.25">
      <c r="A1881" s="193"/>
      <c r="B1881" s="213"/>
      <c r="C1881" s="213"/>
      <c r="D1881" s="213" t="str">
        <f ca="1">IF(ISERROR($Q1881),"",OFFSET(K!$D$1,$Q1881-1,0))</f>
        <v/>
      </c>
      <c r="E1881" s="213" t="str">
        <f ca="1">IF(ISERROR($Q1881),"",OFFSET(K!$C$1,$Q1881-1,0))</f>
        <v/>
      </c>
      <c r="F1881" s="213" t="str">
        <f t="shared" ca="1" si="29"/>
        <v/>
      </c>
      <c r="G1881" s="198"/>
      <c r="H1881" s="207"/>
      <c r="I1881" s="207"/>
      <c r="J1881" s="207"/>
      <c r="K1881" s="207"/>
      <c r="L1881" s="207"/>
      <c r="M1881" s="207"/>
      <c r="N1881" s="207"/>
      <c r="O1881" s="199"/>
      <c r="P1881" s="208"/>
      <c r="Q1881" s="209" t="e">
        <f>IF(OR(C1881="",C1881=R$4,C1881=S$4),NA(),MATCH($B1881&amp;$C1881,K!$E:$E,0))</f>
        <v>#N/A</v>
      </c>
    </row>
    <row r="1882" spans="1:17" ht="20.25">
      <c r="A1882" s="193"/>
      <c r="B1882" s="213"/>
      <c r="C1882" s="213"/>
      <c r="D1882" s="213" t="str">
        <f ca="1">IF(ISERROR($Q1882),"",OFFSET(K!$D$1,$Q1882-1,0))</f>
        <v/>
      </c>
      <c r="E1882" s="213" t="str">
        <f ca="1">IF(ISERROR($Q1882),"",OFFSET(K!$C$1,$Q1882-1,0))</f>
        <v/>
      </c>
      <c r="F1882" s="213" t="str">
        <f t="shared" ca="1" si="29"/>
        <v/>
      </c>
      <c r="G1882" s="198"/>
      <c r="H1882" s="207"/>
      <c r="I1882" s="207"/>
      <c r="J1882" s="207"/>
      <c r="K1882" s="207"/>
      <c r="L1882" s="207"/>
      <c r="M1882" s="207"/>
      <c r="N1882" s="207"/>
      <c r="O1882" s="199"/>
      <c r="P1882" s="208"/>
      <c r="Q1882" s="209" t="e">
        <f>IF(OR(C1882="",C1882=R$4,C1882=S$4),NA(),MATCH($B1882&amp;$C1882,K!$E:$E,0))</f>
        <v>#N/A</v>
      </c>
    </row>
    <row r="1883" spans="1:17" ht="20.25">
      <c r="A1883" s="193"/>
      <c r="B1883" s="213"/>
      <c r="C1883" s="213"/>
      <c r="D1883" s="213" t="str">
        <f ca="1">IF(ISERROR($Q1883),"",OFFSET(K!$D$1,$Q1883-1,0))</f>
        <v/>
      </c>
      <c r="E1883" s="213" t="str">
        <f ca="1">IF(ISERROR($Q1883),"",OFFSET(K!$C$1,$Q1883-1,0))</f>
        <v/>
      </c>
      <c r="F1883" s="213" t="str">
        <f t="shared" ca="1" si="29"/>
        <v/>
      </c>
      <c r="G1883" s="198"/>
      <c r="H1883" s="207"/>
      <c r="I1883" s="207"/>
      <c r="J1883" s="207"/>
      <c r="K1883" s="207"/>
      <c r="L1883" s="207"/>
      <c r="M1883" s="207"/>
      <c r="N1883" s="207"/>
      <c r="O1883" s="199"/>
      <c r="P1883" s="208"/>
      <c r="Q1883" s="209" t="e">
        <f>IF(OR(C1883="",C1883=R$4,C1883=S$4),NA(),MATCH($B1883&amp;$C1883,K!$E:$E,0))</f>
        <v>#N/A</v>
      </c>
    </row>
    <row r="1884" spans="1:17" ht="20.25">
      <c r="A1884" s="193"/>
      <c r="B1884" s="213"/>
      <c r="C1884" s="213"/>
      <c r="D1884" s="213" t="str">
        <f ca="1">IF(ISERROR($Q1884),"",OFFSET(K!$D$1,$Q1884-1,0))</f>
        <v/>
      </c>
      <c r="E1884" s="213" t="str">
        <f ca="1">IF(ISERROR($Q1884),"",OFFSET(K!$C$1,$Q1884-1,0))</f>
        <v/>
      </c>
      <c r="F1884" s="213" t="str">
        <f t="shared" ca="1" si="29"/>
        <v/>
      </c>
      <c r="G1884" s="198"/>
      <c r="H1884" s="207"/>
      <c r="I1884" s="207"/>
      <c r="J1884" s="207"/>
      <c r="K1884" s="207"/>
      <c r="L1884" s="207"/>
      <c r="M1884" s="207"/>
      <c r="N1884" s="207"/>
      <c r="O1884" s="199"/>
      <c r="P1884" s="208"/>
      <c r="Q1884" s="209" t="e">
        <f>IF(OR(C1884="",C1884=R$4,C1884=S$4),NA(),MATCH($B1884&amp;$C1884,K!$E:$E,0))</f>
        <v>#N/A</v>
      </c>
    </row>
    <row r="1885" spans="1:17" ht="20.25">
      <c r="A1885" s="193"/>
      <c r="B1885" s="213"/>
      <c r="C1885" s="213"/>
      <c r="D1885" s="213" t="str">
        <f ca="1">IF(ISERROR($Q1885),"",OFFSET(K!$D$1,$Q1885-1,0))</f>
        <v/>
      </c>
      <c r="E1885" s="213" t="str">
        <f ca="1">IF(ISERROR($Q1885),"",OFFSET(K!$C$1,$Q1885-1,0))</f>
        <v/>
      </c>
      <c r="F1885" s="213" t="str">
        <f t="shared" ca="1" si="29"/>
        <v/>
      </c>
      <c r="G1885" s="198"/>
      <c r="H1885" s="207"/>
      <c r="I1885" s="207"/>
      <c r="J1885" s="207"/>
      <c r="K1885" s="207"/>
      <c r="L1885" s="207"/>
      <c r="M1885" s="207"/>
      <c r="N1885" s="207"/>
      <c r="O1885" s="199"/>
      <c r="P1885" s="208"/>
      <c r="Q1885" s="209" t="e">
        <f>IF(OR(C1885="",C1885=R$4,C1885=S$4),NA(),MATCH($B1885&amp;$C1885,K!$E:$E,0))</f>
        <v>#N/A</v>
      </c>
    </row>
    <row r="1886" spans="1:17" ht="20.25">
      <c r="A1886" s="193"/>
      <c r="B1886" s="213"/>
      <c r="C1886" s="213"/>
      <c r="D1886" s="213" t="str">
        <f ca="1">IF(ISERROR($Q1886),"",OFFSET(K!$D$1,$Q1886-1,0))</f>
        <v/>
      </c>
      <c r="E1886" s="213" t="str">
        <f ca="1">IF(ISERROR($Q1886),"",OFFSET(K!$C$1,$Q1886-1,0))</f>
        <v/>
      </c>
      <c r="F1886" s="213" t="str">
        <f t="shared" ca="1" si="29"/>
        <v/>
      </c>
      <c r="G1886" s="198"/>
      <c r="H1886" s="207"/>
      <c r="I1886" s="207"/>
      <c r="J1886" s="207"/>
      <c r="K1886" s="207"/>
      <c r="L1886" s="207"/>
      <c r="M1886" s="207"/>
      <c r="N1886" s="207"/>
      <c r="O1886" s="199"/>
      <c r="P1886" s="208"/>
      <c r="Q1886" s="209" t="e">
        <f>IF(OR(C1886="",C1886=R$4,C1886=S$4),NA(),MATCH($B1886&amp;$C1886,K!$E:$E,0))</f>
        <v>#N/A</v>
      </c>
    </row>
    <row r="1887" spans="1:17" ht="20.25">
      <c r="A1887" s="193"/>
      <c r="B1887" s="213"/>
      <c r="C1887" s="213"/>
      <c r="D1887" s="213" t="str">
        <f ca="1">IF(ISERROR($Q1887),"",OFFSET(K!$D$1,$Q1887-1,0))</f>
        <v/>
      </c>
      <c r="E1887" s="213" t="str">
        <f ca="1">IF(ISERROR($Q1887),"",OFFSET(K!$C$1,$Q1887-1,0))</f>
        <v/>
      </c>
      <c r="F1887" s="213" t="str">
        <f t="shared" ca="1" si="29"/>
        <v/>
      </c>
      <c r="G1887" s="198"/>
      <c r="H1887" s="207"/>
      <c r="I1887" s="207"/>
      <c r="J1887" s="207"/>
      <c r="K1887" s="207"/>
      <c r="L1887" s="207"/>
      <c r="M1887" s="207"/>
      <c r="N1887" s="207"/>
      <c r="O1887" s="199"/>
      <c r="P1887" s="208"/>
      <c r="Q1887" s="209" t="e">
        <f>IF(OR(C1887="",C1887=R$4,C1887=S$4),NA(),MATCH($B1887&amp;$C1887,K!$E:$E,0))</f>
        <v>#N/A</v>
      </c>
    </row>
    <row r="1888" spans="1:17" ht="20.25">
      <c r="A1888" s="193"/>
      <c r="B1888" s="213"/>
      <c r="C1888" s="213"/>
      <c r="D1888" s="213" t="str">
        <f ca="1">IF(ISERROR($Q1888),"",OFFSET(K!$D$1,$Q1888-1,0))</f>
        <v/>
      </c>
      <c r="E1888" s="213" t="str">
        <f ca="1">IF(ISERROR($Q1888),"",OFFSET(K!$C$1,$Q1888-1,0))</f>
        <v/>
      </c>
      <c r="F1888" s="213" t="str">
        <f t="shared" ca="1" si="29"/>
        <v/>
      </c>
      <c r="G1888" s="198"/>
      <c r="H1888" s="207"/>
      <c r="I1888" s="207"/>
      <c r="J1888" s="207"/>
      <c r="K1888" s="207"/>
      <c r="L1888" s="207"/>
      <c r="M1888" s="207"/>
      <c r="N1888" s="207"/>
      <c r="O1888" s="199"/>
      <c r="P1888" s="208"/>
      <c r="Q1888" s="209" t="e">
        <f>IF(OR(C1888="",C1888=R$4,C1888=S$4),NA(),MATCH($B1888&amp;$C1888,K!$E:$E,0))</f>
        <v>#N/A</v>
      </c>
    </row>
    <row r="1889" spans="1:17" ht="20.25">
      <c r="A1889" s="193"/>
      <c r="B1889" s="213"/>
      <c r="C1889" s="213"/>
      <c r="D1889" s="213" t="str">
        <f ca="1">IF(ISERROR($Q1889),"",OFFSET(K!$D$1,$Q1889-1,0))</f>
        <v/>
      </c>
      <c r="E1889" s="213" t="str">
        <f ca="1">IF(ISERROR($Q1889),"",OFFSET(K!$C$1,$Q1889-1,0))</f>
        <v/>
      </c>
      <c r="F1889" s="213" t="str">
        <f t="shared" ca="1" si="29"/>
        <v/>
      </c>
      <c r="G1889" s="198"/>
      <c r="H1889" s="207"/>
      <c r="I1889" s="207"/>
      <c r="J1889" s="207"/>
      <c r="K1889" s="207"/>
      <c r="L1889" s="207"/>
      <c r="M1889" s="207"/>
      <c r="N1889" s="207"/>
      <c r="O1889" s="199"/>
      <c r="P1889" s="208"/>
      <c r="Q1889" s="209" t="e">
        <f>IF(OR(C1889="",C1889=R$4,C1889=S$4),NA(),MATCH($B1889&amp;$C1889,K!$E:$E,0))</f>
        <v>#N/A</v>
      </c>
    </row>
    <row r="1890" spans="1:17" ht="20.25">
      <c r="A1890" s="193"/>
      <c r="B1890" s="213"/>
      <c r="C1890" s="213"/>
      <c r="D1890" s="213" t="str">
        <f ca="1">IF(ISERROR($Q1890),"",OFFSET(K!$D$1,$Q1890-1,0))</f>
        <v/>
      </c>
      <c r="E1890" s="213" t="str">
        <f ca="1">IF(ISERROR($Q1890),"",OFFSET(K!$C$1,$Q1890-1,0))</f>
        <v/>
      </c>
      <c r="F1890" s="213" t="str">
        <f t="shared" ca="1" si="29"/>
        <v/>
      </c>
      <c r="G1890" s="198"/>
      <c r="H1890" s="207"/>
      <c r="I1890" s="207"/>
      <c r="J1890" s="207"/>
      <c r="K1890" s="207"/>
      <c r="L1890" s="207"/>
      <c r="M1890" s="207"/>
      <c r="N1890" s="207"/>
      <c r="O1890" s="199"/>
      <c r="P1890" s="208"/>
      <c r="Q1890" s="209" t="e">
        <f>IF(OR(C1890="",C1890=R$4,C1890=S$4),NA(),MATCH($B1890&amp;$C1890,K!$E:$E,0))</f>
        <v>#N/A</v>
      </c>
    </row>
    <row r="1891" spans="1:17" ht="20.25">
      <c r="A1891" s="193"/>
      <c r="B1891" s="213"/>
      <c r="C1891" s="213"/>
      <c r="D1891" s="213" t="str">
        <f ca="1">IF(ISERROR($Q1891),"",OFFSET(K!$D$1,$Q1891-1,0))</f>
        <v/>
      </c>
      <c r="E1891" s="213" t="str">
        <f ca="1">IF(ISERROR($Q1891),"",OFFSET(K!$C$1,$Q1891-1,0))</f>
        <v/>
      </c>
      <c r="F1891" s="213" t="str">
        <f t="shared" ca="1" si="29"/>
        <v/>
      </c>
      <c r="G1891" s="198"/>
      <c r="H1891" s="207"/>
      <c r="I1891" s="207"/>
      <c r="J1891" s="207"/>
      <c r="K1891" s="207"/>
      <c r="L1891" s="207"/>
      <c r="M1891" s="207"/>
      <c r="N1891" s="207"/>
      <c r="O1891" s="199"/>
      <c r="P1891" s="208"/>
      <c r="Q1891" s="209" t="e">
        <f>IF(OR(C1891="",C1891=R$4,C1891=S$4),NA(),MATCH($B1891&amp;$C1891,K!$E:$E,0))</f>
        <v>#N/A</v>
      </c>
    </row>
    <row r="1892" spans="1:17" ht="20.25">
      <c r="A1892" s="193"/>
      <c r="B1892" s="213"/>
      <c r="C1892" s="213"/>
      <c r="D1892" s="213" t="str">
        <f ca="1">IF(ISERROR($Q1892),"",OFFSET(K!$D$1,$Q1892-1,0))</f>
        <v/>
      </c>
      <c r="E1892" s="213" t="str">
        <f ca="1">IF(ISERROR($Q1892),"",OFFSET(K!$C$1,$Q1892-1,0))</f>
        <v/>
      </c>
      <c r="F1892" s="213" t="str">
        <f t="shared" ca="1" si="29"/>
        <v/>
      </c>
      <c r="G1892" s="198"/>
      <c r="H1892" s="207"/>
      <c r="I1892" s="207"/>
      <c r="J1892" s="207"/>
      <c r="K1892" s="207"/>
      <c r="L1892" s="207"/>
      <c r="M1892" s="207"/>
      <c r="N1892" s="207"/>
      <c r="O1892" s="199"/>
      <c r="P1892" s="208"/>
      <c r="Q1892" s="209" t="e">
        <f>IF(OR(C1892="",C1892=R$4,C1892=S$4),NA(),MATCH($B1892&amp;$C1892,K!$E:$E,0))</f>
        <v>#N/A</v>
      </c>
    </row>
    <row r="1893" spans="1:17" ht="20.25">
      <c r="A1893" s="193"/>
      <c r="B1893" s="213"/>
      <c r="C1893" s="213"/>
      <c r="D1893" s="213" t="str">
        <f ca="1">IF(ISERROR($Q1893),"",OFFSET(K!$D$1,$Q1893-1,0))</f>
        <v/>
      </c>
      <c r="E1893" s="213" t="str">
        <f ca="1">IF(ISERROR($Q1893),"",OFFSET(K!$C$1,$Q1893-1,0))</f>
        <v/>
      </c>
      <c r="F1893" s="213" t="str">
        <f t="shared" ca="1" si="29"/>
        <v/>
      </c>
      <c r="G1893" s="198"/>
      <c r="H1893" s="207"/>
      <c r="I1893" s="207"/>
      <c r="J1893" s="207"/>
      <c r="K1893" s="207"/>
      <c r="L1893" s="207"/>
      <c r="M1893" s="207"/>
      <c r="N1893" s="207"/>
      <c r="O1893" s="199"/>
      <c r="P1893" s="208"/>
      <c r="Q1893" s="209" t="e">
        <f>IF(OR(C1893="",C1893=R$4,C1893=S$4),NA(),MATCH($B1893&amp;$C1893,K!$E:$E,0))</f>
        <v>#N/A</v>
      </c>
    </row>
    <row r="1894" spans="1:17" ht="20.25">
      <c r="A1894" s="193"/>
      <c r="B1894" s="213"/>
      <c r="C1894" s="213"/>
      <c r="D1894" s="213" t="str">
        <f ca="1">IF(ISERROR($Q1894),"",OFFSET(K!$D$1,$Q1894-1,0))</f>
        <v/>
      </c>
      <c r="E1894" s="213" t="str">
        <f ca="1">IF(ISERROR($Q1894),"",OFFSET(K!$C$1,$Q1894-1,0))</f>
        <v/>
      </c>
      <c r="F1894" s="213" t="str">
        <f t="shared" ca="1" si="29"/>
        <v/>
      </c>
      <c r="G1894" s="198"/>
      <c r="H1894" s="207"/>
      <c r="I1894" s="207"/>
      <c r="J1894" s="207"/>
      <c r="K1894" s="207"/>
      <c r="L1894" s="207"/>
      <c r="M1894" s="207"/>
      <c r="N1894" s="207"/>
      <c r="O1894" s="199"/>
      <c r="P1894" s="208"/>
      <c r="Q1894" s="209" t="e">
        <f>IF(OR(C1894="",C1894=R$4,C1894=S$4),NA(),MATCH($B1894&amp;$C1894,K!$E:$E,0))</f>
        <v>#N/A</v>
      </c>
    </row>
    <row r="1895" spans="1:17" ht="20.25">
      <c r="A1895" s="193"/>
      <c r="B1895" s="213"/>
      <c r="C1895" s="213"/>
      <c r="D1895" s="213" t="str">
        <f ca="1">IF(ISERROR($Q1895),"",OFFSET(K!$D$1,$Q1895-1,0))</f>
        <v/>
      </c>
      <c r="E1895" s="213" t="str">
        <f ca="1">IF(ISERROR($Q1895),"",OFFSET(K!$C$1,$Q1895-1,0))</f>
        <v/>
      </c>
      <c r="F1895" s="213" t="str">
        <f t="shared" ca="1" si="29"/>
        <v/>
      </c>
      <c r="G1895" s="198"/>
      <c r="H1895" s="207"/>
      <c r="I1895" s="207"/>
      <c r="J1895" s="207"/>
      <c r="K1895" s="207"/>
      <c r="L1895" s="207"/>
      <c r="M1895" s="207"/>
      <c r="N1895" s="207"/>
      <c r="O1895" s="199"/>
      <c r="P1895" s="208"/>
      <c r="Q1895" s="209" t="e">
        <f>IF(OR(C1895="",C1895=R$4,C1895=S$4),NA(),MATCH($B1895&amp;$C1895,K!$E:$E,0))</f>
        <v>#N/A</v>
      </c>
    </row>
    <row r="1896" spans="1:17" ht="20.25">
      <c r="A1896" s="193"/>
      <c r="B1896" s="213"/>
      <c r="C1896" s="213"/>
      <c r="D1896" s="213" t="str">
        <f ca="1">IF(ISERROR($Q1896),"",OFFSET(K!$D$1,$Q1896-1,0))</f>
        <v/>
      </c>
      <c r="E1896" s="213" t="str">
        <f ca="1">IF(ISERROR($Q1896),"",OFFSET(K!$C$1,$Q1896-1,0))</f>
        <v/>
      </c>
      <c r="F1896" s="213" t="str">
        <f t="shared" ca="1" si="29"/>
        <v/>
      </c>
      <c r="G1896" s="198"/>
      <c r="H1896" s="207"/>
      <c r="I1896" s="207"/>
      <c r="J1896" s="207"/>
      <c r="K1896" s="207"/>
      <c r="L1896" s="207"/>
      <c r="M1896" s="207"/>
      <c r="N1896" s="207"/>
      <c r="O1896" s="199"/>
      <c r="P1896" s="208"/>
      <c r="Q1896" s="209" t="e">
        <f>IF(OR(C1896="",C1896=R$4,C1896=S$4),NA(),MATCH($B1896&amp;$C1896,K!$E:$E,0))</f>
        <v>#N/A</v>
      </c>
    </row>
    <row r="1897" spans="1:17" ht="20.25">
      <c r="A1897" s="193"/>
      <c r="B1897" s="213"/>
      <c r="C1897" s="213"/>
      <c r="D1897" s="213" t="str">
        <f ca="1">IF(ISERROR($Q1897),"",OFFSET(K!$D$1,$Q1897-1,0))</f>
        <v/>
      </c>
      <c r="E1897" s="213" t="str">
        <f ca="1">IF(ISERROR($Q1897),"",OFFSET(K!$C$1,$Q1897-1,0))</f>
        <v/>
      </c>
      <c r="F1897" s="213" t="str">
        <f t="shared" ca="1" si="29"/>
        <v/>
      </c>
      <c r="G1897" s="198"/>
      <c r="H1897" s="207"/>
      <c r="I1897" s="207"/>
      <c r="J1897" s="207"/>
      <c r="K1897" s="207"/>
      <c r="L1897" s="207"/>
      <c r="M1897" s="207"/>
      <c r="N1897" s="207"/>
      <c r="O1897" s="199"/>
      <c r="P1897" s="208"/>
      <c r="Q1897" s="209" t="e">
        <f>IF(OR(C1897="",C1897=R$4,C1897=S$4),NA(),MATCH($B1897&amp;$C1897,K!$E:$E,0))</f>
        <v>#N/A</v>
      </c>
    </row>
    <row r="1898" spans="1:17" ht="20.25">
      <c r="A1898" s="193"/>
      <c r="B1898" s="213"/>
      <c r="C1898" s="213"/>
      <c r="D1898" s="213" t="str">
        <f ca="1">IF(ISERROR($Q1898),"",OFFSET(K!$D$1,$Q1898-1,0))</f>
        <v/>
      </c>
      <c r="E1898" s="213" t="str">
        <f ca="1">IF(ISERROR($Q1898),"",OFFSET(K!$C$1,$Q1898-1,0))</f>
        <v/>
      </c>
      <c r="F1898" s="213" t="str">
        <f t="shared" ca="1" si="29"/>
        <v/>
      </c>
      <c r="G1898" s="198"/>
      <c r="H1898" s="207"/>
      <c r="I1898" s="207"/>
      <c r="J1898" s="207"/>
      <c r="K1898" s="207"/>
      <c r="L1898" s="207"/>
      <c r="M1898" s="207"/>
      <c r="N1898" s="207"/>
      <c r="O1898" s="199"/>
      <c r="P1898" s="208"/>
      <c r="Q1898" s="209" t="e">
        <f>IF(OR(C1898="",C1898=R$4,C1898=S$4),NA(),MATCH($B1898&amp;$C1898,K!$E:$E,0))</f>
        <v>#N/A</v>
      </c>
    </row>
    <row r="1899" spans="1:17" ht="20.25">
      <c r="A1899" s="193"/>
      <c r="B1899" s="213"/>
      <c r="C1899" s="213"/>
      <c r="D1899" s="213" t="str">
        <f ca="1">IF(ISERROR($Q1899),"",OFFSET(K!$D$1,$Q1899-1,0))</f>
        <v/>
      </c>
      <c r="E1899" s="213" t="str">
        <f ca="1">IF(ISERROR($Q1899),"",OFFSET(K!$C$1,$Q1899-1,0))</f>
        <v/>
      </c>
      <c r="F1899" s="213" t="str">
        <f t="shared" ca="1" si="29"/>
        <v/>
      </c>
      <c r="G1899" s="198"/>
      <c r="H1899" s="207"/>
      <c r="I1899" s="207"/>
      <c r="J1899" s="207"/>
      <c r="K1899" s="207"/>
      <c r="L1899" s="207"/>
      <c r="M1899" s="207"/>
      <c r="N1899" s="207"/>
      <c r="O1899" s="199"/>
      <c r="P1899" s="208"/>
      <c r="Q1899" s="209" t="e">
        <f>IF(OR(C1899="",C1899=R$4,C1899=S$4),NA(),MATCH($B1899&amp;$C1899,K!$E:$E,0))</f>
        <v>#N/A</v>
      </c>
    </row>
    <row r="1900" spans="1:17" ht="20.25">
      <c r="A1900" s="193"/>
      <c r="B1900" s="213"/>
      <c r="C1900" s="213"/>
      <c r="D1900" s="213" t="str">
        <f ca="1">IF(ISERROR($Q1900),"",OFFSET(K!$D$1,$Q1900-1,0))</f>
        <v/>
      </c>
      <c r="E1900" s="213" t="str">
        <f ca="1">IF(ISERROR($Q1900),"",OFFSET(K!$C$1,$Q1900-1,0))</f>
        <v/>
      </c>
      <c r="F1900" s="213" t="str">
        <f t="shared" ca="1" si="29"/>
        <v/>
      </c>
      <c r="G1900" s="198"/>
      <c r="H1900" s="207"/>
      <c r="I1900" s="207"/>
      <c r="J1900" s="207"/>
      <c r="K1900" s="207"/>
      <c r="L1900" s="207"/>
      <c r="M1900" s="207"/>
      <c r="N1900" s="207"/>
      <c r="O1900" s="199"/>
      <c r="P1900" s="208"/>
      <c r="Q1900" s="209" t="e">
        <f>IF(OR(C1900="",C1900=R$4,C1900=S$4),NA(),MATCH($B1900&amp;$C1900,K!$E:$E,0))</f>
        <v>#N/A</v>
      </c>
    </row>
    <row r="1901" spans="1:17" ht="20.25">
      <c r="A1901" s="193"/>
      <c r="B1901" s="213"/>
      <c r="C1901" s="213"/>
      <c r="D1901" s="213" t="str">
        <f ca="1">IF(ISERROR($Q1901),"",OFFSET(K!$D$1,$Q1901-1,0))</f>
        <v/>
      </c>
      <c r="E1901" s="213" t="str">
        <f ca="1">IF(ISERROR($Q1901),"",OFFSET(K!$C$1,$Q1901-1,0))</f>
        <v/>
      </c>
      <c r="F1901" s="213" t="str">
        <f t="shared" ca="1" si="29"/>
        <v/>
      </c>
      <c r="G1901" s="198"/>
      <c r="H1901" s="207"/>
      <c r="I1901" s="207"/>
      <c r="J1901" s="207"/>
      <c r="K1901" s="207"/>
      <c r="L1901" s="207"/>
      <c r="M1901" s="207"/>
      <c r="N1901" s="207"/>
      <c r="O1901" s="199"/>
      <c r="P1901" s="208"/>
      <c r="Q1901" s="209" t="e">
        <f>IF(OR(C1901="",C1901=R$4,C1901=S$4),NA(),MATCH($B1901&amp;$C1901,K!$E:$E,0))</f>
        <v>#N/A</v>
      </c>
    </row>
    <row r="1902" spans="1:17" ht="20.25">
      <c r="A1902" s="193"/>
      <c r="B1902" s="213"/>
      <c r="C1902" s="213"/>
      <c r="D1902" s="213" t="str">
        <f ca="1">IF(ISERROR($Q1902),"",OFFSET(K!$D$1,$Q1902-1,0))</f>
        <v/>
      </c>
      <c r="E1902" s="213" t="str">
        <f ca="1">IF(ISERROR($Q1902),"",OFFSET(K!$C$1,$Q1902-1,0))</f>
        <v/>
      </c>
      <c r="F1902" s="213" t="str">
        <f t="shared" ca="1" si="29"/>
        <v/>
      </c>
      <c r="G1902" s="198"/>
      <c r="H1902" s="207"/>
      <c r="I1902" s="207"/>
      <c r="J1902" s="207"/>
      <c r="K1902" s="207"/>
      <c r="L1902" s="207"/>
      <c r="M1902" s="207"/>
      <c r="N1902" s="207"/>
      <c r="O1902" s="199"/>
      <c r="P1902" s="208"/>
      <c r="Q1902" s="209" t="e">
        <f>IF(OR(C1902="",C1902=R$4,C1902=S$4),NA(),MATCH($B1902&amp;$C1902,K!$E:$E,0))</f>
        <v>#N/A</v>
      </c>
    </row>
    <row r="1903" spans="1:17" ht="20.25">
      <c r="A1903" s="193"/>
      <c r="B1903" s="213"/>
      <c r="C1903" s="213"/>
      <c r="D1903" s="213" t="str">
        <f ca="1">IF(ISERROR($Q1903),"",OFFSET(K!$D$1,$Q1903-1,0))</f>
        <v/>
      </c>
      <c r="E1903" s="213" t="str">
        <f ca="1">IF(ISERROR($Q1903),"",OFFSET(K!$C$1,$Q1903-1,0))</f>
        <v/>
      </c>
      <c r="F1903" s="213" t="str">
        <f t="shared" ca="1" si="29"/>
        <v/>
      </c>
      <c r="G1903" s="198"/>
      <c r="H1903" s="207"/>
      <c r="I1903" s="207"/>
      <c r="J1903" s="207"/>
      <c r="K1903" s="207"/>
      <c r="L1903" s="207"/>
      <c r="M1903" s="207"/>
      <c r="N1903" s="207"/>
      <c r="O1903" s="199"/>
      <c r="P1903" s="208"/>
      <c r="Q1903" s="209" t="e">
        <f>IF(OR(C1903="",C1903=R$4,C1903=S$4),NA(),MATCH($B1903&amp;$C1903,K!$E:$E,0))</f>
        <v>#N/A</v>
      </c>
    </row>
    <row r="1904" spans="1:17" ht="20.25">
      <c r="A1904" s="193"/>
      <c r="B1904" s="213"/>
      <c r="C1904" s="213"/>
      <c r="D1904" s="213" t="str">
        <f ca="1">IF(ISERROR($Q1904),"",OFFSET(K!$D$1,$Q1904-1,0))</f>
        <v/>
      </c>
      <c r="E1904" s="213" t="str">
        <f ca="1">IF(ISERROR($Q1904),"",OFFSET(K!$C$1,$Q1904-1,0))</f>
        <v/>
      </c>
      <c r="F1904" s="213" t="str">
        <f t="shared" ca="1" si="29"/>
        <v/>
      </c>
      <c r="G1904" s="198"/>
      <c r="H1904" s="207"/>
      <c r="I1904" s="207"/>
      <c r="J1904" s="207"/>
      <c r="K1904" s="207"/>
      <c r="L1904" s="207"/>
      <c r="M1904" s="207"/>
      <c r="N1904" s="207"/>
      <c r="O1904" s="199"/>
      <c r="P1904" s="208"/>
      <c r="Q1904" s="209" t="e">
        <f>IF(OR(C1904="",C1904=R$4,C1904=S$4),NA(),MATCH($B1904&amp;$C1904,K!$E:$E,0))</f>
        <v>#N/A</v>
      </c>
    </row>
    <row r="1905" spans="1:17" ht="20.25">
      <c r="A1905" s="193"/>
      <c r="B1905" s="213"/>
      <c r="C1905" s="213"/>
      <c r="D1905" s="213" t="str">
        <f ca="1">IF(ISERROR($Q1905),"",OFFSET(K!$D$1,$Q1905-1,0))</f>
        <v/>
      </c>
      <c r="E1905" s="213" t="str">
        <f ca="1">IF(ISERROR($Q1905),"",OFFSET(K!$C$1,$Q1905-1,0))</f>
        <v/>
      </c>
      <c r="F1905" s="213" t="str">
        <f t="shared" ca="1" si="29"/>
        <v/>
      </c>
      <c r="G1905" s="198"/>
      <c r="H1905" s="207"/>
      <c r="I1905" s="207"/>
      <c r="J1905" s="207"/>
      <c r="K1905" s="207"/>
      <c r="L1905" s="207"/>
      <c r="M1905" s="207"/>
      <c r="N1905" s="207"/>
      <c r="O1905" s="199"/>
      <c r="P1905" s="208"/>
      <c r="Q1905" s="209" t="e">
        <f>IF(OR(C1905="",C1905=R$4,C1905=S$4),NA(),MATCH($B1905&amp;$C1905,K!$E:$E,0))</f>
        <v>#N/A</v>
      </c>
    </row>
    <row r="1906" spans="1:17" ht="20.25">
      <c r="A1906" s="193"/>
      <c r="B1906" s="213"/>
      <c r="C1906" s="213"/>
      <c r="D1906" s="213" t="str">
        <f ca="1">IF(ISERROR($Q1906),"",OFFSET(K!$D$1,$Q1906-1,0))</f>
        <v/>
      </c>
      <c r="E1906" s="213" t="str">
        <f ca="1">IF(ISERROR($Q1906),"",OFFSET(K!$C$1,$Q1906-1,0))</f>
        <v/>
      </c>
      <c r="F1906" s="213" t="str">
        <f t="shared" ca="1" si="29"/>
        <v/>
      </c>
      <c r="G1906" s="198"/>
      <c r="H1906" s="207"/>
      <c r="I1906" s="207"/>
      <c r="J1906" s="207"/>
      <c r="K1906" s="207"/>
      <c r="L1906" s="207"/>
      <c r="M1906" s="207"/>
      <c r="N1906" s="207"/>
      <c r="O1906" s="199"/>
      <c r="P1906" s="208"/>
      <c r="Q1906" s="209" t="e">
        <f>IF(OR(C1906="",C1906=R$4,C1906=S$4),NA(),MATCH($B1906&amp;$C1906,K!$E:$E,0))</f>
        <v>#N/A</v>
      </c>
    </row>
    <row r="1907" spans="1:17" ht="20.25">
      <c r="A1907" s="193"/>
      <c r="B1907" s="213"/>
      <c r="C1907" s="213"/>
      <c r="D1907" s="213" t="str">
        <f ca="1">IF(ISERROR($Q1907),"",OFFSET(K!$D$1,$Q1907-1,0))</f>
        <v/>
      </c>
      <c r="E1907" s="213" t="str">
        <f ca="1">IF(ISERROR($Q1907),"",OFFSET(K!$C$1,$Q1907-1,0))</f>
        <v/>
      </c>
      <c r="F1907" s="213" t="str">
        <f t="shared" ca="1" si="29"/>
        <v/>
      </c>
      <c r="G1907" s="198"/>
      <c r="H1907" s="207"/>
      <c r="I1907" s="207"/>
      <c r="J1907" s="207"/>
      <c r="K1907" s="207"/>
      <c r="L1907" s="207"/>
      <c r="M1907" s="207"/>
      <c r="N1907" s="207"/>
      <c r="O1907" s="199"/>
      <c r="P1907" s="208"/>
      <c r="Q1907" s="209" t="e">
        <f>IF(OR(C1907="",C1907=R$4,C1907=S$4),NA(),MATCH($B1907&amp;$C1907,K!$E:$E,0))</f>
        <v>#N/A</v>
      </c>
    </row>
    <row r="1908" spans="1:17" ht="20.25">
      <c r="A1908" s="193"/>
      <c r="B1908" s="213"/>
      <c r="C1908" s="213"/>
      <c r="D1908" s="213" t="str">
        <f ca="1">IF(ISERROR($Q1908),"",OFFSET(K!$D$1,$Q1908-1,0))</f>
        <v/>
      </c>
      <c r="E1908" s="213" t="str">
        <f ca="1">IF(ISERROR($Q1908),"",OFFSET(K!$C$1,$Q1908-1,0))</f>
        <v/>
      </c>
      <c r="F1908" s="213" t="str">
        <f t="shared" ca="1" si="29"/>
        <v/>
      </c>
      <c r="G1908" s="198"/>
      <c r="H1908" s="207"/>
      <c r="I1908" s="207"/>
      <c r="J1908" s="207"/>
      <c r="K1908" s="207"/>
      <c r="L1908" s="207"/>
      <c r="M1908" s="207"/>
      <c r="N1908" s="207"/>
      <c r="O1908" s="199"/>
      <c r="P1908" s="208"/>
      <c r="Q1908" s="209" t="e">
        <f>IF(OR(C1908="",C1908=R$4,C1908=S$4),NA(),MATCH($B1908&amp;$C1908,K!$E:$E,0))</f>
        <v>#N/A</v>
      </c>
    </row>
    <row r="1909" spans="1:17" ht="20.25">
      <c r="A1909" s="193"/>
      <c r="B1909" s="213"/>
      <c r="C1909" s="213"/>
      <c r="D1909" s="213" t="str">
        <f ca="1">IF(ISERROR($Q1909),"",OFFSET(K!$D$1,$Q1909-1,0))</f>
        <v/>
      </c>
      <c r="E1909" s="213" t="str">
        <f ca="1">IF(ISERROR($Q1909),"",OFFSET(K!$C$1,$Q1909-1,0))</f>
        <v/>
      </c>
      <c r="F1909" s="213" t="str">
        <f t="shared" ca="1" si="29"/>
        <v/>
      </c>
      <c r="G1909" s="198"/>
      <c r="H1909" s="207"/>
      <c r="I1909" s="207"/>
      <c r="J1909" s="207"/>
      <c r="K1909" s="207"/>
      <c r="L1909" s="207"/>
      <c r="M1909" s="207"/>
      <c r="N1909" s="207"/>
      <c r="O1909" s="199"/>
      <c r="P1909" s="208"/>
      <c r="Q1909" s="209" t="e">
        <f>IF(OR(C1909="",C1909=R$4,C1909=S$4),NA(),MATCH($B1909&amp;$C1909,K!$E:$E,0))</f>
        <v>#N/A</v>
      </c>
    </row>
    <row r="1910" spans="1:17" ht="20.25">
      <c r="A1910" s="193"/>
      <c r="B1910" s="213"/>
      <c r="C1910" s="213"/>
      <c r="D1910" s="213" t="str">
        <f ca="1">IF(ISERROR($Q1910),"",OFFSET(K!$D$1,$Q1910-1,0))</f>
        <v/>
      </c>
      <c r="E1910" s="213" t="str">
        <f ca="1">IF(ISERROR($Q1910),"",OFFSET(K!$C$1,$Q1910-1,0))</f>
        <v/>
      </c>
      <c r="F1910" s="213" t="str">
        <f t="shared" ca="1" si="29"/>
        <v/>
      </c>
      <c r="G1910" s="198"/>
      <c r="H1910" s="207"/>
      <c r="I1910" s="207"/>
      <c r="J1910" s="207"/>
      <c r="K1910" s="207"/>
      <c r="L1910" s="207"/>
      <c r="M1910" s="207"/>
      <c r="N1910" s="207"/>
      <c r="O1910" s="199"/>
      <c r="P1910" s="208"/>
      <c r="Q1910" s="209" t="e">
        <f>IF(OR(C1910="",C1910=R$4,C1910=S$4),NA(),MATCH($B1910&amp;$C1910,K!$E:$E,0))</f>
        <v>#N/A</v>
      </c>
    </row>
    <row r="1911" spans="1:17" ht="20.25">
      <c r="A1911" s="193"/>
      <c r="B1911" s="213"/>
      <c r="C1911" s="213"/>
      <c r="D1911" s="213" t="str">
        <f ca="1">IF(ISERROR($Q1911),"",OFFSET(K!$D$1,$Q1911-1,0))</f>
        <v/>
      </c>
      <c r="E1911" s="213" t="str">
        <f ca="1">IF(ISERROR($Q1911),"",OFFSET(K!$C$1,$Q1911-1,0))</f>
        <v/>
      </c>
      <c r="F1911" s="213" t="str">
        <f t="shared" ca="1" si="29"/>
        <v/>
      </c>
      <c r="G1911" s="198"/>
      <c r="H1911" s="207"/>
      <c r="I1911" s="207"/>
      <c r="J1911" s="207"/>
      <c r="K1911" s="207"/>
      <c r="L1911" s="207"/>
      <c r="M1911" s="207"/>
      <c r="N1911" s="207"/>
      <c r="O1911" s="199"/>
      <c r="P1911" s="208"/>
      <c r="Q1911" s="209" t="e">
        <f>IF(OR(C1911="",C1911=R$4,C1911=S$4),NA(),MATCH($B1911&amp;$C1911,K!$E:$E,0))</f>
        <v>#N/A</v>
      </c>
    </row>
    <row r="1912" spans="1:17" ht="20.25">
      <c r="A1912" s="193"/>
      <c r="B1912" s="213"/>
      <c r="C1912" s="213"/>
      <c r="D1912" s="213" t="str">
        <f ca="1">IF(ISERROR($Q1912),"",OFFSET(K!$D$1,$Q1912-1,0))</f>
        <v/>
      </c>
      <c r="E1912" s="213" t="str">
        <f ca="1">IF(ISERROR($Q1912),"",OFFSET(K!$C$1,$Q1912-1,0))</f>
        <v/>
      </c>
      <c r="F1912" s="213" t="str">
        <f t="shared" ca="1" si="29"/>
        <v/>
      </c>
      <c r="G1912" s="198"/>
      <c r="H1912" s="207"/>
      <c r="I1912" s="207"/>
      <c r="J1912" s="207"/>
      <c r="K1912" s="207"/>
      <c r="L1912" s="207"/>
      <c r="M1912" s="207"/>
      <c r="N1912" s="207"/>
      <c r="O1912" s="199"/>
      <c r="P1912" s="208"/>
      <c r="Q1912" s="209" t="e">
        <f>IF(OR(C1912="",C1912=R$4,C1912=S$4),NA(),MATCH($B1912&amp;$C1912,K!$E:$E,0))</f>
        <v>#N/A</v>
      </c>
    </row>
    <row r="1913" spans="1:17" ht="20.25">
      <c r="A1913" s="193"/>
      <c r="B1913" s="213"/>
      <c r="C1913" s="213"/>
      <c r="D1913" s="213" t="str">
        <f ca="1">IF(ISERROR($Q1913),"",OFFSET(K!$D$1,$Q1913-1,0))</f>
        <v/>
      </c>
      <c r="E1913" s="213" t="str">
        <f ca="1">IF(ISERROR($Q1913),"",OFFSET(K!$C$1,$Q1913-1,0))</f>
        <v/>
      </c>
      <c r="F1913" s="213" t="str">
        <f t="shared" ca="1" si="29"/>
        <v/>
      </c>
      <c r="G1913" s="198"/>
      <c r="H1913" s="207"/>
      <c r="I1913" s="207"/>
      <c r="J1913" s="207"/>
      <c r="K1913" s="207"/>
      <c r="L1913" s="207"/>
      <c r="M1913" s="207"/>
      <c r="N1913" s="207"/>
      <c r="O1913" s="199"/>
      <c r="P1913" s="208"/>
      <c r="Q1913" s="209" t="e">
        <f>IF(OR(C1913="",C1913=R$4,C1913=S$4),NA(),MATCH($B1913&amp;$C1913,K!$E:$E,0))</f>
        <v>#N/A</v>
      </c>
    </row>
    <row r="1914" spans="1:17" ht="20.25">
      <c r="A1914" s="193"/>
      <c r="B1914" s="213"/>
      <c r="C1914" s="213"/>
      <c r="D1914" s="213" t="str">
        <f ca="1">IF(ISERROR($Q1914),"",OFFSET(K!$D$1,$Q1914-1,0))</f>
        <v/>
      </c>
      <c r="E1914" s="213" t="str">
        <f ca="1">IF(ISERROR($Q1914),"",OFFSET(K!$C$1,$Q1914-1,0))</f>
        <v/>
      </c>
      <c r="F1914" s="213" t="str">
        <f t="shared" ca="1" si="29"/>
        <v/>
      </c>
      <c r="G1914" s="198"/>
      <c r="H1914" s="207"/>
      <c r="I1914" s="207"/>
      <c r="J1914" s="207"/>
      <c r="K1914" s="207"/>
      <c r="L1914" s="207"/>
      <c r="M1914" s="207"/>
      <c r="N1914" s="207"/>
      <c r="O1914" s="199"/>
      <c r="P1914" s="208"/>
      <c r="Q1914" s="209" t="e">
        <f>IF(OR(C1914="",C1914=R$4,C1914=S$4),NA(),MATCH($B1914&amp;$C1914,K!$E:$E,0))</f>
        <v>#N/A</v>
      </c>
    </row>
    <row r="1915" spans="1:17" ht="20.25">
      <c r="A1915" s="193"/>
      <c r="B1915" s="213"/>
      <c r="C1915" s="213"/>
      <c r="D1915" s="213" t="str">
        <f ca="1">IF(ISERROR($Q1915),"",OFFSET(K!$D$1,$Q1915-1,0))</f>
        <v/>
      </c>
      <c r="E1915" s="213" t="str">
        <f ca="1">IF(ISERROR($Q1915),"",OFFSET(K!$C$1,$Q1915-1,0))</f>
        <v/>
      </c>
      <c r="F1915" s="213" t="str">
        <f t="shared" ca="1" si="29"/>
        <v/>
      </c>
      <c r="G1915" s="198"/>
      <c r="H1915" s="207"/>
      <c r="I1915" s="207"/>
      <c r="J1915" s="207"/>
      <c r="K1915" s="207"/>
      <c r="L1915" s="207"/>
      <c r="M1915" s="207"/>
      <c r="N1915" s="207"/>
      <c r="O1915" s="199"/>
      <c r="P1915" s="208"/>
      <c r="Q1915" s="209" t="e">
        <f>IF(OR(C1915="",C1915=R$4,C1915=S$4),NA(),MATCH($B1915&amp;$C1915,K!$E:$E,0))</f>
        <v>#N/A</v>
      </c>
    </row>
    <row r="1916" spans="1:17" ht="20.25">
      <c r="A1916" s="193"/>
      <c r="B1916" s="213"/>
      <c r="C1916" s="213"/>
      <c r="D1916" s="213" t="str">
        <f ca="1">IF(ISERROR($Q1916),"",OFFSET(K!$D$1,$Q1916-1,0))</f>
        <v/>
      </c>
      <c r="E1916" s="213" t="str">
        <f ca="1">IF(ISERROR($Q1916),"",OFFSET(K!$C$1,$Q1916-1,0))</f>
        <v/>
      </c>
      <c r="F1916" s="213" t="str">
        <f t="shared" ca="1" si="29"/>
        <v/>
      </c>
      <c r="G1916" s="198"/>
      <c r="H1916" s="207"/>
      <c r="I1916" s="207"/>
      <c r="J1916" s="207"/>
      <c r="K1916" s="207"/>
      <c r="L1916" s="207"/>
      <c r="M1916" s="207"/>
      <c r="N1916" s="207"/>
      <c r="O1916" s="199"/>
      <c r="P1916" s="208"/>
      <c r="Q1916" s="209" t="e">
        <f>IF(OR(C1916="",C1916=R$4,C1916=S$4),NA(),MATCH($B1916&amp;$C1916,K!$E:$E,0))</f>
        <v>#N/A</v>
      </c>
    </row>
    <row r="1917" spans="1:17" ht="20.25">
      <c r="A1917" s="193"/>
      <c r="B1917" s="213"/>
      <c r="C1917" s="213"/>
      <c r="D1917" s="213" t="str">
        <f ca="1">IF(ISERROR($Q1917),"",OFFSET(K!$D$1,$Q1917-1,0))</f>
        <v/>
      </c>
      <c r="E1917" s="213" t="str">
        <f ca="1">IF(ISERROR($Q1917),"",OFFSET(K!$C$1,$Q1917-1,0))</f>
        <v/>
      </c>
      <c r="F1917" s="213" t="str">
        <f t="shared" ca="1" si="29"/>
        <v/>
      </c>
      <c r="G1917" s="198"/>
      <c r="H1917" s="207"/>
      <c r="I1917" s="207"/>
      <c r="J1917" s="207"/>
      <c r="K1917" s="207"/>
      <c r="L1917" s="207"/>
      <c r="M1917" s="207"/>
      <c r="N1917" s="207"/>
      <c r="O1917" s="199"/>
      <c r="P1917" s="208"/>
      <c r="Q1917" s="209" t="e">
        <f>IF(OR(C1917="",C1917=R$4,C1917=S$4),NA(),MATCH($B1917&amp;$C1917,K!$E:$E,0))</f>
        <v>#N/A</v>
      </c>
    </row>
    <row r="1918" spans="1:17" ht="20.25">
      <c r="A1918" s="193"/>
      <c r="B1918" s="213"/>
      <c r="C1918" s="213"/>
      <c r="D1918" s="213" t="str">
        <f ca="1">IF(ISERROR($Q1918),"",OFFSET(K!$D$1,$Q1918-1,0))</f>
        <v/>
      </c>
      <c r="E1918" s="213" t="str">
        <f ca="1">IF(ISERROR($Q1918),"",OFFSET(K!$C$1,$Q1918-1,0))</f>
        <v/>
      </c>
      <c r="F1918" s="213" t="str">
        <f t="shared" ca="1" si="29"/>
        <v/>
      </c>
      <c r="G1918" s="198"/>
      <c r="H1918" s="207"/>
      <c r="I1918" s="207"/>
      <c r="J1918" s="207"/>
      <c r="K1918" s="207"/>
      <c r="L1918" s="207"/>
      <c r="M1918" s="207"/>
      <c r="N1918" s="207"/>
      <c r="O1918" s="199"/>
      <c r="P1918" s="208"/>
      <c r="Q1918" s="209" t="e">
        <f>IF(OR(C1918="",C1918=R$4,C1918=S$4),NA(),MATCH($B1918&amp;$C1918,K!$E:$E,0))</f>
        <v>#N/A</v>
      </c>
    </row>
    <row r="1919" spans="1:17" ht="20.25">
      <c r="A1919" s="193"/>
      <c r="B1919" s="213"/>
      <c r="C1919" s="213"/>
      <c r="D1919" s="213" t="str">
        <f ca="1">IF(ISERROR($Q1919),"",OFFSET(K!$D$1,$Q1919-1,0))</f>
        <v/>
      </c>
      <c r="E1919" s="213" t="str">
        <f ca="1">IF(ISERROR($Q1919),"",OFFSET(K!$C$1,$Q1919-1,0))</f>
        <v/>
      </c>
      <c r="F1919" s="213" t="str">
        <f t="shared" ca="1" si="29"/>
        <v/>
      </c>
      <c r="G1919" s="198"/>
      <c r="H1919" s="207"/>
      <c r="I1919" s="207"/>
      <c r="J1919" s="207"/>
      <c r="K1919" s="207"/>
      <c r="L1919" s="207"/>
      <c r="M1919" s="207"/>
      <c r="N1919" s="207"/>
      <c r="O1919" s="199"/>
      <c r="P1919" s="208"/>
      <c r="Q1919" s="209" t="e">
        <f>IF(OR(C1919="",C1919=R$4,C1919=S$4),NA(),MATCH($B1919&amp;$C1919,K!$E:$E,0))</f>
        <v>#N/A</v>
      </c>
    </row>
    <row r="1920" spans="1:17" ht="20.25">
      <c r="A1920" s="193"/>
      <c r="B1920" s="213"/>
      <c r="C1920" s="213"/>
      <c r="D1920" s="213" t="str">
        <f ca="1">IF(ISERROR($Q1920),"",OFFSET(K!$D$1,$Q1920-1,0))</f>
        <v/>
      </c>
      <c r="E1920" s="213" t="str">
        <f ca="1">IF(ISERROR($Q1920),"",OFFSET(K!$C$1,$Q1920-1,0))</f>
        <v/>
      </c>
      <c r="F1920" s="213" t="str">
        <f t="shared" ca="1" si="29"/>
        <v/>
      </c>
      <c r="G1920" s="198"/>
      <c r="H1920" s="207"/>
      <c r="I1920" s="207"/>
      <c r="J1920" s="207"/>
      <c r="K1920" s="207"/>
      <c r="L1920" s="207"/>
      <c r="M1920" s="207"/>
      <c r="N1920" s="207"/>
      <c r="O1920" s="199"/>
      <c r="P1920" s="208"/>
      <c r="Q1920" s="209" t="e">
        <f>IF(OR(C1920="",C1920=R$4,C1920=S$4),NA(),MATCH($B1920&amp;$C1920,K!$E:$E,0))</f>
        <v>#N/A</v>
      </c>
    </row>
    <row r="1921" spans="1:17" ht="20.25">
      <c r="A1921" s="193"/>
      <c r="B1921" s="213"/>
      <c r="C1921" s="213"/>
      <c r="D1921" s="213" t="str">
        <f ca="1">IF(ISERROR($Q1921),"",OFFSET(K!$D$1,$Q1921-1,0))</f>
        <v/>
      </c>
      <c r="E1921" s="213" t="str">
        <f ca="1">IF(ISERROR($Q1921),"",OFFSET(K!$C$1,$Q1921-1,0))</f>
        <v/>
      </c>
      <c r="F1921" s="213" t="str">
        <f t="shared" ca="1" si="29"/>
        <v/>
      </c>
      <c r="G1921" s="198"/>
      <c r="H1921" s="207"/>
      <c r="I1921" s="207"/>
      <c r="J1921" s="207"/>
      <c r="K1921" s="207"/>
      <c r="L1921" s="207"/>
      <c r="M1921" s="207"/>
      <c r="N1921" s="207"/>
      <c r="O1921" s="199"/>
      <c r="P1921" s="208"/>
      <c r="Q1921" s="209" t="e">
        <f>IF(OR(C1921="",C1921=R$4,C1921=S$4),NA(),MATCH($B1921&amp;$C1921,K!$E:$E,0))</f>
        <v>#N/A</v>
      </c>
    </row>
    <row r="1922" spans="1:17" ht="20.25">
      <c r="A1922" s="193"/>
      <c r="B1922" s="213"/>
      <c r="C1922" s="213"/>
      <c r="D1922" s="213" t="str">
        <f ca="1">IF(ISERROR($Q1922),"",OFFSET(K!$D$1,$Q1922-1,0))</f>
        <v/>
      </c>
      <c r="E1922" s="213" t="str">
        <f ca="1">IF(ISERROR($Q1922),"",OFFSET(K!$C$1,$Q1922-1,0))</f>
        <v/>
      </c>
      <c r="F1922" s="213" t="str">
        <f t="shared" ca="1" si="29"/>
        <v/>
      </c>
      <c r="G1922" s="198"/>
      <c r="H1922" s="207"/>
      <c r="I1922" s="207"/>
      <c r="J1922" s="207"/>
      <c r="K1922" s="207"/>
      <c r="L1922" s="207"/>
      <c r="M1922" s="207"/>
      <c r="N1922" s="207"/>
      <c r="O1922" s="199"/>
      <c r="P1922" s="208"/>
      <c r="Q1922" s="209" t="e">
        <f>IF(OR(C1922="",C1922=R$4,C1922=S$4),NA(),MATCH($B1922&amp;$C1922,K!$E:$E,0))</f>
        <v>#N/A</v>
      </c>
    </row>
    <row r="1923" spans="1:17" ht="20.25">
      <c r="A1923" s="193"/>
      <c r="B1923" s="213"/>
      <c r="C1923" s="213"/>
      <c r="D1923" s="213" t="str">
        <f ca="1">IF(ISERROR($Q1923),"",OFFSET(K!$D$1,$Q1923-1,0))</f>
        <v/>
      </c>
      <c r="E1923" s="213" t="str">
        <f ca="1">IF(ISERROR($Q1923),"",OFFSET(K!$C$1,$Q1923-1,0))</f>
        <v/>
      </c>
      <c r="F1923" s="213" t="str">
        <f t="shared" ca="1" si="29"/>
        <v/>
      </c>
      <c r="G1923" s="198"/>
      <c r="H1923" s="207"/>
      <c r="I1923" s="207"/>
      <c r="J1923" s="207"/>
      <c r="K1923" s="207"/>
      <c r="L1923" s="207"/>
      <c r="M1923" s="207"/>
      <c r="N1923" s="207"/>
      <c r="O1923" s="199"/>
      <c r="P1923" s="208"/>
      <c r="Q1923" s="209" t="e">
        <f>IF(OR(C1923="",C1923=R$4,C1923=S$4),NA(),MATCH($B1923&amp;$C1923,K!$E:$E,0))</f>
        <v>#N/A</v>
      </c>
    </row>
    <row r="1924" spans="1:17" ht="20.25">
      <c r="A1924" s="193"/>
      <c r="B1924" s="213"/>
      <c r="C1924" s="213"/>
      <c r="D1924" s="213" t="str">
        <f ca="1">IF(ISERROR($Q1924),"",OFFSET(K!$D$1,$Q1924-1,0))</f>
        <v/>
      </c>
      <c r="E1924" s="213" t="str">
        <f ca="1">IF(ISERROR($Q1924),"",OFFSET(K!$C$1,$Q1924-1,0))</f>
        <v/>
      </c>
      <c r="F1924" s="213" t="str">
        <f t="shared" ca="1" si="29"/>
        <v/>
      </c>
      <c r="G1924" s="198"/>
      <c r="H1924" s="207"/>
      <c r="I1924" s="207"/>
      <c r="J1924" s="207"/>
      <c r="K1924" s="207"/>
      <c r="L1924" s="207"/>
      <c r="M1924" s="207"/>
      <c r="N1924" s="207"/>
      <c r="O1924" s="199"/>
      <c r="P1924" s="208"/>
      <c r="Q1924" s="209" t="e">
        <f>IF(OR(C1924="",C1924=R$4,C1924=S$4),NA(),MATCH($B1924&amp;$C1924,K!$E:$E,0))</f>
        <v>#N/A</v>
      </c>
    </row>
    <row r="1925" spans="1:17" ht="20.25">
      <c r="A1925" s="193"/>
      <c r="B1925" s="213"/>
      <c r="C1925" s="213"/>
      <c r="D1925" s="213" t="str">
        <f ca="1">IF(ISERROR($Q1925),"",OFFSET(K!$D$1,$Q1925-1,0))</f>
        <v/>
      </c>
      <c r="E1925" s="213" t="str">
        <f ca="1">IF(ISERROR($Q1925),"",OFFSET(K!$C$1,$Q1925-1,0))</f>
        <v/>
      </c>
      <c r="F1925" s="213" t="str">
        <f t="shared" ref="F1925:F1988" ca="1" si="30">IF(ISERROR($Q1925),"",OFFSET(S_E1,MATCH(B1925&amp;D1925,S_M,0)-1,0))</f>
        <v/>
      </c>
      <c r="G1925" s="198"/>
      <c r="H1925" s="207"/>
      <c r="I1925" s="207"/>
      <c r="J1925" s="207"/>
      <c r="K1925" s="207"/>
      <c r="L1925" s="207"/>
      <c r="M1925" s="207"/>
      <c r="N1925" s="207"/>
      <c r="O1925" s="199"/>
      <c r="P1925" s="208"/>
      <c r="Q1925" s="209" t="e">
        <f>IF(OR(C1925="",C1925=R$4,C1925=S$4),NA(),MATCH($B1925&amp;$C1925,K!$E:$E,0))</f>
        <v>#N/A</v>
      </c>
    </row>
    <row r="1926" spans="1:17" ht="20.25">
      <c r="A1926" s="193"/>
      <c r="B1926" s="213"/>
      <c r="C1926" s="213"/>
      <c r="D1926" s="213" t="str">
        <f ca="1">IF(ISERROR($Q1926),"",OFFSET(K!$D$1,$Q1926-1,0))</f>
        <v/>
      </c>
      <c r="E1926" s="213" t="str">
        <f ca="1">IF(ISERROR($Q1926),"",OFFSET(K!$C$1,$Q1926-1,0))</f>
        <v/>
      </c>
      <c r="F1926" s="213" t="str">
        <f t="shared" ca="1" si="30"/>
        <v/>
      </c>
      <c r="G1926" s="198"/>
      <c r="H1926" s="207"/>
      <c r="I1926" s="207"/>
      <c r="J1926" s="207"/>
      <c r="K1926" s="207"/>
      <c r="L1926" s="207"/>
      <c r="M1926" s="207"/>
      <c r="N1926" s="207"/>
      <c r="O1926" s="199"/>
      <c r="P1926" s="208"/>
      <c r="Q1926" s="209" t="e">
        <f>IF(OR(C1926="",C1926=R$4,C1926=S$4),NA(),MATCH($B1926&amp;$C1926,K!$E:$E,0))</f>
        <v>#N/A</v>
      </c>
    </row>
    <row r="1927" spans="1:17" ht="20.25">
      <c r="A1927" s="193"/>
      <c r="B1927" s="213"/>
      <c r="C1927" s="213"/>
      <c r="D1927" s="213" t="str">
        <f ca="1">IF(ISERROR($Q1927),"",OFFSET(K!$D$1,$Q1927-1,0))</f>
        <v/>
      </c>
      <c r="E1927" s="213" t="str">
        <f ca="1">IF(ISERROR($Q1927),"",OFFSET(K!$C$1,$Q1927-1,0))</f>
        <v/>
      </c>
      <c r="F1927" s="213" t="str">
        <f t="shared" ca="1" si="30"/>
        <v/>
      </c>
      <c r="G1927" s="198"/>
      <c r="H1927" s="207"/>
      <c r="I1927" s="207"/>
      <c r="J1927" s="207"/>
      <c r="K1927" s="207"/>
      <c r="L1927" s="207"/>
      <c r="M1927" s="207"/>
      <c r="N1927" s="207"/>
      <c r="O1927" s="199"/>
      <c r="P1927" s="208"/>
      <c r="Q1927" s="209" t="e">
        <f>IF(OR(C1927="",C1927=R$4,C1927=S$4),NA(),MATCH($B1927&amp;$C1927,K!$E:$E,0))</f>
        <v>#N/A</v>
      </c>
    </row>
    <row r="1928" spans="1:17" ht="20.25">
      <c r="A1928" s="193"/>
      <c r="B1928" s="213"/>
      <c r="C1928" s="213"/>
      <c r="D1928" s="213" t="str">
        <f ca="1">IF(ISERROR($Q1928),"",OFFSET(K!$D$1,$Q1928-1,0))</f>
        <v/>
      </c>
      <c r="E1928" s="213" t="str">
        <f ca="1">IF(ISERROR($Q1928),"",OFFSET(K!$C$1,$Q1928-1,0))</f>
        <v/>
      </c>
      <c r="F1928" s="213" t="str">
        <f t="shared" ca="1" si="30"/>
        <v/>
      </c>
      <c r="G1928" s="198"/>
      <c r="H1928" s="207"/>
      <c r="I1928" s="207"/>
      <c r="J1928" s="207"/>
      <c r="K1928" s="207"/>
      <c r="L1928" s="207"/>
      <c r="M1928" s="207"/>
      <c r="N1928" s="207"/>
      <c r="O1928" s="199"/>
      <c r="P1928" s="208"/>
      <c r="Q1928" s="209" t="e">
        <f>IF(OR(C1928="",C1928=R$4,C1928=S$4),NA(),MATCH($B1928&amp;$C1928,K!$E:$E,0))</f>
        <v>#N/A</v>
      </c>
    </row>
    <row r="1929" spans="1:17" ht="20.25">
      <c r="A1929" s="193"/>
      <c r="B1929" s="213"/>
      <c r="C1929" s="213"/>
      <c r="D1929" s="213" t="str">
        <f ca="1">IF(ISERROR($Q1929),"",OFFSET(K!$D$1,$Q1929-1,0))</f>
        <v/>
      </c>
      <c r="E1929" s="213" t="str">
        <f ca="1">IF(ISERROR($Q1929),"",OFFSET(K!$C$1,$Q1929-1,0))</f>
        <v/>
      </c>
      <c r="F1929" s="213" t="str">
        <f t="shared" ca="1" si="30"/>
        <v/>
      </c>
      <c r="G1929" s="198"/>
      <c r="H1929" s="207"/>
      <c r="I1929" s="207"/>
      <c r="J1929" s="207"/>
      <c r="K1929" s="207"/>
      <c r="L1929" s="207"/>
      <c r="M1929" s="207"/>
      <c r="N1929" s="207"/>
      <c r="O1929" s="199"/>
      <c r="P1929" s="208"/>
      <c r="Q1929" s="209" t="e">
        <f>IF(OR(C1929="",C1929=R$4,C1929=S$4),NA(),MATCH($B1929&amp;$C1929,K!$E:$E,0))</f>
        <v>#N/A</v>
      </c>
    </row>
    <row r="1930" spans="1:17" ht="20.25">
      <c r="A1930" s="193"/>
      <c r="B1930" s="213"/>
      <c r="C1930" s="213"/>
      <c r="D1930" s="213" t="str">
        <f ca="1">IF(ISERROR($Q1930),"",OFFSET(K!$D$1,$Q1930-1,0))</f>
        <v/>
      </c>
      <c r="E1930" s="213" t="str">
        <f ca="1">IF(ISERROR($Q1930),"",OFFSET(K!$C$1,$Q1930-1,0))</f>
        <v/>
      </c>
      <c r="F1930" s="213" t="str">
        <f t="shared" ca="1" si="30"/>
        <v/>
      </c>
      <c r="G1930" s="198"/>
      <c r="H1930" s="207"/>
      <c r="I1930" s="207"/>
      <c r="J1930" s="207"/>
      <c r="K1930" s="207"/>
      <c r="L1930" s="207"/>
      <c r="M1930" s="207"/>
      <c r="N1930" s="207"/>
      <c r="O1930" s="199"/>
      <c r="P1930" s="208"/>
      <c r="Q1930" s="209" t="e">
        <f>IF(OR(C1930="",C1930=R$4,C1930=S$4),NA(),MATCH($B1930&amp;$C1930,K!$E:$E,0))</f>
        <v>#N/A</v>
      </c>
    </row>
    <row r="1931" spans="1:17" ht="20.25">
      <c r="A1931" s="193"/>
      <c r="B1931" s="213"/>
      <c r="C1931" s="213"/>
      <c r="D1931" s="213" t="str">
        <f ca="1">IF(ISERROR($Q1931),"",OFFSET(K!$D$1,$Q1931-1,0))</f>
        <v/>
      </c>
      <c r="E1931" s="213" t="str">
        <f ca="1">IF(ISERROR($Q1931),"",OFFSET(K!$C$1,$Q1931-1,0))</f>
        <v/>
      </c>
      <c r="F1931" s="213" t="str">
        <f t="shared" ca="1" si="30"/>
        <v/>
      </c>
      <c r="G1931" s="198"/>
      <c r="H1931" s="207"/>
      <c r="I1931" s="207"/>
      <c r="J1931" s="207"/>
      <c r="K1931" s="207"/>
      <c r="L1931" s="207"/>
      <c r="M1931" s="207"/>
      <c r="N1931" s="207"/>
      <c r="O1931" s="199"/>
      <c r="P1931" s="208"/>
      <c r="Q1931" s="209" t="e">
        <f>IF(OR(C1931="",C1931=R$4,C1931=S$4),NA(),MATCH($B1931&amp;$C1931,K!$E:$E,0))</f>
        <v>#N/A</v>
      </c>
    </row>
    <row r="1932" spans="1:17" ht="20.25">
      <c r="A1932" s="193"/>
      <c r="B1932" s="213"/>
      <c r="C1932" s="213"/>
      <c r="D1932" s="213" t="str">
        <f ca="1">IF(ISERROR($Q1932),"",OFFSET(K!$D$1,$Q1932-1,0))</f>
        <v/>
      </c>
      <c r="E1932" s="213" t="str">
        <f ca="1">IF(ISERROR($Q1932),"",OFFSET(K!$C$1,$Q1932-1,0))</f>
        <v/>
      </c>
      <c r="F1932" s="213" t="str">
        <f t="shared" ca="1" si="30"/>
        <v/>
      </c>
      <c r="G1932" s="198"/>
      <c r="H1932" s="207"/>
      <c r="I1932" s="207"/>
      <c r="J1932" s="207"/>
      <c r="K1932" s="207"/>
      <c r="L1932" s="207"/>
      <c r="M1932" s="207"/>
      <c r="N1932" s="207"/>
      <c r="O1932" s="199"/>
      <c r="P1932" s="208"/>
      <c r="Q1932" s="209" t="e">
        <f>IF(OR(C1932="",C1932=R$4,C1932=S$4),NA(),MATCH($B1932&amp;$C1932,K!$E:$E,0))</f>
        <v>#N/A</v>
      </c>
    </row>
    <row r="1933" spans="1:17" ht="20.25">
      <c r="A1933" s="193"/>
      <c r="B1933" s="213"/>
      <c r="C1933" s="213"/>
      <c r="D1933" s="213" t="str">
        <f ca="1">IF(ISERROR($Q1933),"",OFFSET(K!$D$1,$Q1933-1,0))</f>
        <v/>
      </c>
      <c r="E1933" s="213" t="str">
        <f ca="1">IF(ISERROR($Q1933),"",OFFSET(K!$C$1,$Q1933-1,0))</f>
        <v/>
      </c>
      <c r="F1933" s="213" t="str">
        <f t="shared" ca="1" si="30"/>
        <v/>
      </c>
      <c r="G1933" s="198"/>
      <c r="H1933" s="207"/>
      <c r="I1933" s="207"/>
      <c r="J1933" s="207"/>
      <c r="K1933" s="207"/>
      <c r="L1933" s="207"/>
      <c r="M1933" s="207"/>
      <c r="N1933" s="207"/>
      <c r="O1933" s="199"/>
      <c r="P1933" s="208"/>
      <c r="Q1933" s="209" t="e">
        <f>IF(OR(C1933="",C1933=R$4,C1933=S$4),NA(),MATCH($B1933&amp;$C1933,K!$E:$E,0))</f>
        <v>#N/A</v>
      </c>
    </row>
    <row r="1934" spans="1:17" ht="20.25">
      <c r="A1934" s="193"/>
      <c r="B1934" s="213"/>
      <c r="C1934" s="213"/>
      <c r="D1934" s="213" t="str">
        <f ca="1">IF(ISERROR($Q1934),"",OFFSET(K!$D$1,$Q1934-1,0))</f>
        <v/>
      </c>
      <c r="E1934" s="213" t="str">
        <f ca="1">IF(ISERROR($Q1934),"",OFFSET(K!$C$1,$Q1934-1,0))</f>
        <v/>
      </c>
      <c r="F1934" s="213" t="str">
        <f t="shared" ca="1" si="30"/>
        <v/>
      </c>
      <c r="G1934" s="198"/>
      <c r="H1934" s="207"/>
      <c r="I1934" s="207"/>
      <c r="J1934" s="207"/>
      <c r="K1934" s="207"/>
      <c r="L1934" s="207"/>
      <c r="M1934" s="207"/>
      <c r="N1934" s="207"/>
      <c r="O1934" s="199"/>
      <c r="P1934" s="208"/>
      <c r="Q1934" s="209" t="e">
        <f>IF(OR(C1934="",C1934=R$4,C1934=S$4),NA(),MATCH($B1934&amp;$C1934,K!$E:$E,0))</f>
        <v>#N/A</v>
      </c>
    </row>
    <row r="1935" spans="1:17" ht="20.25">
      <c r="A1935" s="193"/>
      <c r="B1935" s="213"/>
      <c r="C1935" s="213"/>
      <c r="D1935" s="213" t="str">
        <f ca="1">IF(ISERROR($Q1935),"",OFFSET(K!$D$1,$Q1935-1,0))</f>
        <v/>
      </c>
      <c r="E1935" s="213" t="str">
        <f ca="1">IF(ISERROR($Q1935),"",OFFSET(K!$C$1,$Q1935-1,0))</f>
        <v/>
      </c>
      <c r="F1935" s="213" t="str">
        <f t="shared" ca="1" si="30"/>
        <v/>
      </c>
      <c r="G1935" s="198"/>
      <c r="H1935" s="207"/>
      <c r="I1935" s="207"/>
      <c r="J1935" s="207"/>
      <c r="K1935" s="207"/>
      <c r="L1935" s="207"/>
      <c r="M1935" s="207"/>
      <c r="N1935" s="207"/>
      <c r="O1935" s="199"/>
      <c r="P1935" s="208"/>
      <c r="Q1935" s="209" t="e">
        <f>IF(OR(C1935="",C1935=R$4,C1935=S$4),NA(),MATCH($B1935&amp;$C1935,K!$E:$E,0))</f>
        <v>#N/A</v>
      </c>
    </row>
    <row r="1936" spans="1:17" ht="20.25">
      <c r="A1936" s="193"/>
      <c r="B1936" s="213"/>
      <c r="C1936" s="213"/>
      <c r="D1936" s="213" t="str">
        <f ca="1">IF(ISERROR($Q1936),"",OFFSET(K!$D$1,$Q1936-1,0))</f>
        <v/>
      </c>
      <c r="E1936" s="213" t="str">
        <f ca="1">IF(ISERROR($Q1936),"",OFFSET(K!$C$1,$Q1936-1,0))</f>
        <v/>
      </c>
      <c r="F1936" s="213" t="str">
        <f t="shared" ca="1" si="30"/>
        <v/>
      </c>
      <c r="G1936" s="198"/>
      <c r="H1936" s="207"/>
      <c r="I1936" s="207"/>
      <c r="J1936" s="207"/>
      <c r="K1936" s="207"/>
      <c r="L1936" s="207"/>
      <c r="M1936" s="207"/>
      <c r="N1936" s="207"/>
      <c r="O1936" s="199"/>
      <c r="P1936" s="208"/>
      <c r="Q1936" s="209" t="e">
        <f>IF(OR(C1936="",C1936=R$4,C1936=S$4),NA(),MATCH($B1936&amp;$C1936,K!$E:$E,0))</f>
        <v>#N/A</v>
      </c>
    </row>
    <row r="1937" spans="1:17" ht="20.25">
      <c r="A1937" s="193"/>
      <c r="B1937" s="213"/>
      <c r="C1937" s="213"/>
      <c r="D1937" s="213" t="str">
        <f ca="1">IF(ISERROR($Q1937),"",OFFSET(K!$D$1,$Q1937-1,0))</f>
        <v/>
      </c>
      <c r="E1937" s="213" t="str">
        <f ca="1">IF(ISERROR($Q1937),"",OFFSET(K!$C$1,$Q1937-1,0))</f>
        <v/>
      </c>
      <c r="F1937" s="213" t="str">
        <f t="shared" ca="1" si="30"/>
        <v/>
      </c>
      <c r="G1937" s="198"/>
      <c r="H1937" s="207"/>
      <c r="I1937" s="207"/>
      <c r="J1937" s="207"/>
      <c r="K1937" s="207"/>
      <c r="L1937" s="207"/>
      <c r="M1937" s="207"/>
      <c r="N1937" s="207"/>
      <c r="O1937" s="199"/>
      <c r="P1937" s="208"/>
      <c r="Q1937" s="209" t="e">
        <f>IF(OR(C1937="",C1937=R$4,C1937=S$4),NA(),MATCH($B1937&amp;$C1937,K!$E:$E,0))</f>
        <v>#N/A</v>
      </c>
    </row>
    <row r="1938" spans="1:17" ht="20.25">
      <c r="A1938" s="193"/>
      <c r="B1938" s="213"/>
      <c r="C1938" s="213"/>
      <c r="D1938" s="213" t="str">
        <f ca="1">IF(ISERROR($Q1938),"",OFFSET(K!$D$1,$Q1938-1,0))</f>
        <v/>
      </c>
      <c r="E1938" s="213" t="str">
        <f ca="1">IF(ISERROR($Q1938),"",OFFSET(K!$C$1,$Q1938-1,0))</f>
        <v/>
      </c>
      <c r="F1938" s="213" t="str">
        <f t="shared" ca="1" si="30"/>
        <v/>
      </c>
      <c r="G1938" s="198"/>
      <c r="H1938" s="207"/>
      <c r="I1938" s="207"/>
      <c r="J1938" s="207"/>
      <c r="K1938" s="207"/>
      <c r="L1938" s="207"/>
      <c r="M1938" s="207"/>
      <c r="N1938" s="207"/>
      <c r="O1938" s="199"/>
      <c r="P1938" s="208"/>
      <c r="Q1938" s="209" t="e">
        <f>IF(OR(C1938="",C1938=R$4,C1938=S$4),NA(),MATCH($B1938&amp;$C1938,K!$E:$E,0))</f>
        <v>#N/A</v>
      </c>
    </row>
    <row r="1939" spans="1:17" ht="20.25">
      <c r="A1939" s="193"/>
      <c r="B1939" s="213"/>
      <c r="C1939" s="213"/>
      <c r="D1939" s="213" t="str">
        <f ca="1">IF(ISERROR($Q1939),"",OFFSET(K!$D$1,$Q1939-1,0))</f>
        <v/>
      </c>
      <c r="E1939" s="213" t="str">
        <f ca="1">IF(ISERROR($Q1939),"",OFFSET(K!$C$1,$Q1939-1,0))</f>
        <v/>
      </c>
      <c r="F1939" s="213" t="str">
        <f t="shared" ca="1" si="30"/>
        <v/>
      </c>
      <c r="G1939" s="198"/>
      <c r="H1939" s="207"/>
      <c r="I1939" s="207"/>
      <c r="J1939" s="207"/>
      <c r="K1939" s="207"/>
      <c r="L1939" s="207"/>
      <c r="M1939" s="207"/>
      <c r="N1939" s="207"/>
      <c r="O1939" s="199"/>
      <c r="P1939" s="208"/>
      <c r="Q1939" s="209" t="e">
        <f>IF(OR(C1939="",C1939=R$4,C1939=S$4),NA(),MATCH($B1939&amp;$C1939,K!$E:$E,0))</f>
        <v>#N/A</v>
      </c>
    </row>
    <row r="1940" spans="1:17" ht="20.25">
      <c r="A1940" s="193"/>
      <c r="B1940" s="213"/>
      <c r="C1940" s="213"/>
      <c r="D1940" s="213" t="str">
        <f ca="1">IF(ISERROR($Q1940),"",OFFSET(K!$D$1,$Q1940-1,0))</f>
        <v/>
      </c>
      <c r="E1940" s="213" t="str">
        <f ca="1">IF(ISERROR($Q1940),"",OFFSET(K!$C$1,$Q1940-1,0))</f>
        <v/>
      </c>
      <c r="F1940" s="213" t="str">
        <f t="shared" ca="1" si="30"/>
        <v/>
      </c>
      <c r="G1940" s="198"/>
      <c r="H1940" s="207"/>
      <c r="I1940" s="207"/>
      <c r="J1940" s="207"/>
      <c r="K1940" s="207"/>
      <c r="L1940" s="207"/>
      <c r="M1940" s="207"/>
      <c r="N1940" s="207"/>
      <c r="O1940" s="199"/>
      <c r="P1940" s="208"/>
      <c r="Q1940" s="209" t="e">
        <f>IF(OR(C1940="",C1940=R$4,C1940=S$4),NA(),MATCH($B1940&amp;$C1940,K!$E:$E,0))</f>
        <v>#N/A</v>
      </c>
    </row>
    <row r="1941" spans="1:17" ht="20.25">
      <c r="A1941" s="193"/>
      <c r="B1941" s="213"/>
      <c r="C1941" s="213"/>
      <c r="D1941" s="213" t="str">
        <f ca="1">IF(ISERROR($Q1941),"",OFFSET(K!$D$1,$Q1941-1,0))</f>
        <v/>
      </c>
      <c r="E1941" s="213" t="str">
        <f ca="1">IF(ISERROR($Q1941),"",OFFSET(K!$C$1,$Q1941-1,0))</f>
        <v/>
      </c>
      <c r="F1941" s="213" t="str">
        <f t="shared" ca="1" si="30"/>
        <v/>
      </c>
      <c r="G1941" s="198"/>
      <c r="H1941" s="207"/>
      <c r="I1941" s="207"/>
      <c r="J1941" s="207"/>
      <c r="K1941" s="207"/>
      <c r="L1941" s="207"/>
      <c r="M1941" s="207"/>
      <c r="N1941" s="207"/>
      <c r="O1941" s="199"/>
      <c r="P1941" s="208"/>
      <c r="Q1941" s="209" t="e">
        <f>IF(OR(C1941="",C1941=R$4,C1941=S$4),NA(),MATCH($B1941&amp;$C1941,K!$E:$E,0))</f>
        <v>#N/A</v>
      </c>
    </row>
    <row r="1942" spans="1:17" ht="20.25">
      <c r="A1942" s="193"/>
      <c r="B1942" s="213"/>
      <c r="C1942" s="213"/>
      <c r="D1942" s="213" t="str">
        <f ca="1">IF(ISERROR($Q1942),"",OFFSET(K!$D$1,$Q1942-1,0))</f>
        <v/>
      </c>
      <c r="E1942" s="213" t="str">
        <f ca="1">IF(ISERROR($Q1942),"",OFFSET(K!$C$1,$Q1942-1,0))</f>
        <v/>
      </c>
      <c r="F1942" s="213" t="str">
        <f t="shared" ca="1" si="30"/>
        <v/>
      </c>
      <c r="G1942" s="198"/>
      <c r="H1942" s="207"/>
      <c r="I1942" s="207"/>
      <c r="J1942" s="207"/>
      <c r="K1942" s="207"/>
      <c r="L1942" s="207"/>
      <c r="M1942" s="207"/>
      <c r="N1942" s="207"/>
      <c r="O1942" s="199"/>
      <c r="P1942" s="208"/>
      <c r="Q1942" s="209" t="e">
        <f>IF(OR(C1942="",C1942=R$4,C1942=S$4),NA(),MATCH($B1942&amp;$C1942,K!$E:$E,0))</f>
        <v>#N/A</v>
      </c>
    </row>
    <row r="1943" spans="1:17" ht="20.25">
      <c r="A1943" s="193"/>
      <c r="B1943" s="213"/>
      <c r="C1943" s="213"/>
      <c r="D1943" s="213" t="str">
        <f ca="1">IF(ISERROR($Q1943),"",OFFSET(K!$D$1,$Q1943-1,0))</f>
        <v/>
      </c>
      <c r="E1943" s="213" t="str">
        <f ca="1">IF(ISERROR($Q1943),"",OFFSET(K!$C$1,$Q1943-1,0))</f>
        <v/>
      </c>
      <c r="F1943" s="213" t="str">
        <f t="shared" ca="1" si="30"/>
        <v/>
      </c>
      <c r="G1943" s="198"/>
      <c r="H1943" s="207"/>
      <c r="I1943" s="207"/>
      <c r="J1943" s="207"/>
      <c r="K1943" s="207"/>
      <c r="L1943" s="207"/>
      <c r="M1943" s="207"/>
      <c r="N1943" s="207"/>
      <c r="O1943" s="199"/>
      <c r="P1943" s="208"/>
      <c r="Q1943" s="209" t="e">
        <f>IF(OR(C1943="",C1943=R$4,C1943=S$4),NA(),MATCH($B1943&amp;$C1943,K!$E:$E,0))</f>
        <v>#N/A</v>
      </c>
    </row>
    <row r="1944" spans="1:17" ht="20.25">
      <c r="A1944" s="193"/>
      <c r="B1944" s="213"/>
      <c r="C1944" s="213"/>
      <c r="D1944" s="213" t="str">
        <f ca="1">IF(ISERROR($Q1944),"",OFFSET(K!$D$1,$Q1944-1,0))</f>
        <v/>
      </c>
      <c r="E1944" s="213" t="str">
        <f ca="1">IF(ISERROR($Q1944),"",OFFSET(K!$C$1,$Q1944-1,0))</f>
        <v/>
      </c>
      <c r="F1944" s="213" t="str">
        <f t="shared" ca="1" si="30"/>
        <v/>
      </c>
      <c r="G1944" s="198"/>
      <c r="H1944" s="207"/>
      <c r="I1944" s="207"/>
      <c r="J1944" s="207"/>
      <c r="K1944" s="207"/>
      <c r="L1944" s="207"/>
      <c r="M1944" s="207"/>
      <c r="N1944" s="207"/>
      <c r="O1944" s="199"/>
      <c r="P1944" s="208"/>
      <c r="Q1944" s="209" t="e">
        <f>IF(OR(C1944="",C1944=R$4,C1944=S$4),NA(),MATCH($B1944&amp;$C1944,K!$E:$E,0))</f>
        <v>#N/A</v>
      </c>
    </row>
    <row r="1945" spans="1:17" ht="20.25">
      <c r="A1945" s="193"/>
      <c r="B1945" s="213"/>
      <c r="C1945" s="213"/>
      <c r="D1945" s="213" t="str">
        <f ca="1">IF(ISERROR($Q1945),"",OFFSET(K!$D$1,$Q1945-1,0))</f>
        <v/>
      </c>
      <c r="E1945" s="213" t="str">
        <f ca="1">IF(ISERROR($Q1945),"",OFFSET(K!$C$1,$Q1945-1,0))</f>
        <v/>
      </c>
      <c r="F1945" s="213" t="str">
        <f t="shared" ca="1" si="30"/>
        <v/>
      </c>
      <c r="G1945" s="198"/>
      <c r="H1945" s="207"/>
      <c r="I1945" s="207"/>
      <c r="J1945" s="207"/>
      <c r="K1945" s="207"/>
      <c r="L1945" s="207"/>
      <c r="M1945" s="207"/>
      <c r="N1945" s="207"/>
      <c r="O1945" s="199"/>
      <c r="P1945" s="208"/>
      <c r="Q1945" s="209" t="e">
        <f>IF(OR(C1945="",C1945=R$4,C1945=S$4),NA(),MATCH($B1945&amp;$C1945,K!$E:$E,0))</f>
        <v>#N/A</v>
      </c>
    </row>
    <row r="1946" spans="1:17" ht="20.25">
      <c r="A1946" s="193"/>
      <c r="B1946" s="213"/>
      <c r="C1946" s="213"/>
      <c r="D1946" s="213" t="str">
        <f ca="1">IF(ISERROR($Q1946),"",OFFSET(K!$D$1,$Q1946-1,0))</f>
        <v/>
      </c>
      <c r="E1946" s="213" t="str">
        <f ca="1">IF(ISERROR($Q1946),"",OFFSET(K!$C$1,$Q1946-1,0))</f>
        <v/>
      </c>
      <c r="F1946" s="213" t="str">
        <f t="shared" ca="1" si="30"/>
        <v/>
      </c>
      <c r="G1946" s="198"/>
      <c r="H1946" s="207"/>
      <c r="I1946" s="207"/>
      <c r="J1946" s="207"/>
      <c r="K1946" s="207"/>
      <c r="L1946" s="207"/>
      <c r="M1946" s="207"/>
      <c r="N1946" s="207"/>
      <c r="O1946" s="199"/>
      <c r="P1946" s="208"/>
      <c r="Q1946" s="209" t="e">
        <f>IF(OR(C1946="",C1946=R$4,C1946=S$4),NA(),MATCH($B1946&amp;$C1946,K!$E:$E,0))</f>
        <v>#N/A</v>
      </c>
    </row>
    <row r="1947" spans="1:17" ht="20.25">
      <c r="A1947" s="193"/>
      <c r="B1947" s="213"/>
      <c r="C1947" s="213"/>
      <c r="D1947" s="213" t="str">
        <f ca="1">IF(ISERROR($Q1947),"",OFFSET(K!$D$1,$Q1947-1,0))</f>
        <v/>
      </c>
      <c r="E1947" s="213" t="str">
        <f ca="1">IF(ISERROR($Q1947),"",OFFSET(K!$C$1,$Q1947-1,0))</f>
        <v/>
      </c>
      <c r="F1947" s="213" t="str">
        <f t="shared" ca="1" si="30"/>
        <v/>
      </c>
      <c r="G1947" s="198"/>
      <c r="H1947" s="207"/>
      <c r="I1947" s="207"/>
      <c r="J1947" s="207"/>
      <c r="K1947" s="207"/>
      <c r="L1947" s="207"/>
      <c r="M1947" s="207"/>
      <c r="N1947" s="207"/>
      <c r="O1947" s="199"/>
      <c r="P1947" s="208"/>
      <c r="Q1947" s="209" t="e">
        <f>IF(OR(C1947="",C1947=R$4,C1947=S$4),NA(),MATCH($B1947&amp;$C1947,K!$E:$E,0))</f>
        <v>#N/A</v>
      </c>
    </row>
    <row r="1948" spans="1:17" ht="20.25">
      <c r="A1948" s="193"/>
      <c r="B1948" s="213"/>
      <c r="C1948" s="213"/>
      <c r="D1948" s="213" t="str">
        <f ca="1">IF(ISERROR($Q1948),"",OFFSET(K!$D$1,$Q1948-1,0))</f>
        <v/>
      </c>
      <c r="E1948" s="213" t="str">
        <f ca="1">IF(ISERROR($Q1948),"",OFFSET(K!$C$1,$Q1948-1,0))</f>
        <v/>
      </c>
      <c r="F1948" s="213" t="str">
        <f t="shared" ca="1" si="30"/>
        <v/>
      </c>
      <c r="G1948" s="198"/>
      <c r="H1948" s="207"/>
      <c r="I1948" s="207"/>
      <c r="J1948" s="207"/>
      <c r="K1948" s="207"/>
      <c r="L1948" s="207"/>
      <c r="M1948" s="207"/>
      <c r="N1948" s="207"/>
      <c r="O1948" s="199"/>
      <c r="P1948" s="208"/>
      <c r="Q1948" s="209" t="e">
        <f>IF(OR(C1948="",C1948=R$4,C1948=S$4),NA(),MATCH($B1948&amp;$C1948,K!$E:$E,0))</f>
        <v>#N/A</v>
      </c>
    </row>
    <row r="1949" spans="1:17" ht="20.25">
      <c r="A1949" s="193"/>
      <c r="B1949" s="213"/>
      <c r="C1949" s="213"/>
      <c r="D1949" s="213" t="str">
        <f ca="1">IF(ISERROR($Q1949),"",OFFSET(K!$D$1,$Q1949-1,0))</f>
        <v/>
      </c>
      <c r="E1949" s="213" t="str">
        <f ca="1">IF(ISERROR($Q1949),"",OFFSET(K!$C$1,$Q1949-1,0))</f>
        <v/>
      </c>
      <c r="F1949" s="213" t="str">
        <f t="shared" ca="1" si="30"/>
        <v/>
      </c>
      <c r="G1949" s="198"/>
      <c r="H1949" s="207"/>
      <c r="I1949" s="207"/>
      <c r="J1949" s="207"/>
      <c r="K1949" s="207"/>
      <c r="L1949" s="207"/>
      <c r="M1949" s="207"/>
      <c r="N1949" s="207"/>
      <c r="O1949" s="199"/>
      <c r="P1949" s="208"/>
      <c r="Q1949" s="209" t="e">
        <f>IF(OR(C1949="",C1949=R$4,C1949=S$4),NA(),MATCH($B1949&amp;$C1949,K!$E:$E,0))</f>
        <v>#N/A</v>
      </c>
    </row>
    <row r="1950" spans="1:17" ht="20.25">
      <c r="A1950" s="193"/>
      <c r="B1950" s="213"/>
      <c r="C1950" s="213"/>
      <c r="D1950" s="213" t="str">
        <f ca="1">IF(ISERROR($Q1950),"",OFFSET(K!$D$1,$Q1950-1,0))</f>
        <v/>
      </c>
      <c r="E1950" s="213" t="str">
        <f ca="1">IF(ISERROR($Q1950),"",OFFSET(K!$C$1,$Q1950-1,0))</f>
        <v/>
      </c>
      <c r="F1950" s="213" t="str">
        <f t="shared" ca="1" si="30"/>
        <v/>
      </c>
      <c r="G1950" s="198"/>
      <c r="H1950" s="207"/>
      <c r="I1950" s="207"/>
      <c r="J1950" s="207"/>
      <c r="K1950" s="207"/>
      <c r="L1950" s="207"/>
      <c r="M1950" s="207"/>
      <c r="N1950" s="207"/>
      <c r="O1950" s="199"/>
      <c r="P1950" s="208"/>
      <c r="Q1950" s="209" t="e">
        <f>IF(OR(C1950="",C1950=R$4,C1950=S$4),NA(),MATCH($B1950&amp;$C1950,K!$E:$E,0))</f>
        <v>#N/A</v>
      </c>
    </row>
    <row r="1951" spans="1:17" ht="20.25">
      <c r="A1951" s="193"/>
      <c r="B1951" s="213"/>
      <c r="C1951" s="213"/>
      <c r="D1951" s="213" t="str">
        <f ca="1">IF(ISERROR($Q1951),"",OFFSET(K!$D$1,$Q1951-1,0))</f>
        <v/>
      </c>
      <c r="E1951" s="213" t="str">
        <f ca="1">IF(ISERROR($Q1951),"",OFFSET(K!$C$1,$Q1951-1,0))</f>
        <v/>
      </c>
      <c r="F1951" s="213" t="str">
        <f t="shared" ca="1" si="30"/>
        <v/>
      </c>
      <c r="G1951" s="198"/>
      <c r="H1951" s="207"/>
      <c r="I1951" s="207"/>
      <c r="J1951" s="207"/>
      <c r="K1951" s="207"/>
      <c r="L1951" s="207"/>
      <c r="M1951" s="207"/>
      <c r="N1951" s="207"/>
      <c r="O1951" s="199"/>
      <c r="P1951" s="208"/>
      <c r="Q1951" s="209" t="e">
        <f>IF(OR(C1951="",C1951=R$4,C1951=S$4),NA(),MATCH($B1951&amp;$C1951,K!$E:$E,0))</f>
        <v>#N/A</v>
      </c>
    </row>
    <row r="1952" spans="1:17" ht="20.25">
      <c r="A1952" s="193"/>
      <c r="B1952" s="213"/>
      <c r="C1952" s="213"/>
      <c r="D1952" s="213" t="str">
        <f ca="1">IF(ISERROR($Q1952),"",OFFSET(K!$D$1,$Q1952-1,0))</f>
        <v/>
      </c>
      <c r="E1952" s="213" t="str">
        <f ca="1">IF(ISERROR($Q1952),"",OFFSET(K!$C$1,$Q1952-1,0))</f>
        <v/>
      </c>
      <c r="F1952" s="213" t="str">
        <f t="shared" ca="1" si="30"/>
        <v/>
      </c>
      <c r="G1952" s="198"/>
      <c r="H1952" s="207"/>
      <c r="I1952" s="207"/>
      <c r="J1952" s="207"/>
      <c r="K1952" s="207"/>
      <c r="L1952" s="207"/>
      <c r="M1952" s="207"/>
      <c r="N1952" s="207"/>
      <c r="O1952" s="199"/>
      <c r="P1952" s="208"/>
      <c r="Q1952" s="209" t="e">
        <f>IF(OR(C1952="",C1952=R$4,C1952=S$4),NA(),MATCH($B1952&amp;$C1952,K!$E:$E,0))</f>
        <v>#N/A</v>
      </c>
    </row>
    <row r="1953" spans="1:17" ht="20.25">
      <c r="A1953" s="193"/>
      <c r="B1953" s="213"/>
      <c r="C1953" s="213"/>
      <c r="D1953" s="213" t="str">
        <f ca="1">IF(ISERROR($Q1953),"",OFFSET(K!$D$1,$Q1953-1,0))</f>
        <v/>
      </c>
      <c r="E1953" s="213" t="str">
        <f ca="1">IF(ISERROR($Q1953),"",OFFSET(K!$C$1,$Q1953-1,0))</f>
        <v/>
      </c>
      <c r="F1953" s="213" t="str">
        <f t="shared" ca="1" si="30"/>
        <v/>
      </c>
      <c r="G1953" s="198"/>
      <c r="H1953" s="207"/>
      <c r="I1953" s="207"/>
      <c r="J1953" s="207"/>
      <c r="K1953" s="207"/>
      <c r="L1953" s="207"/>
      <c r="M1953" s="207"/>
      <c r="N1953" s="207"/>
      <c r="O1953" s="199"/>
      <c r="P1953" s="208"/>
      <c r="Q1953" s="209" t="e">
        <f>IF(OR(C1953="",C1953=R$4,C1953=S$4),NA(),MATCH($B1953&amp;$C1953,K!$E:$E,0))</f>
        <v>#N/A</v>
      </c>
    </row>
    <row r="1954" spans="1:17" ht="20.25">
      <c r="A1954" s="193"/>
      <c r="B1954" s="213"/>
      <c r="C1954" s="213"/>
      <c r="D1954" s="213" t="str">
        <f ca="1">IF(ISERROR($Q1954),"",OFFSET(K!$D$1,$Q1954-1,0))</f>
        <v/>
      </c>
      <c r="E1954" s="213" t="str">
        <f ca="1">IF(ISERROR($Q1954),"",OFFSET(K!$C$1,$Q1954-1,0))</f>
        <v/>
      </c>
      <c r="F1954" s="213" t="str">
        <f t="shared" ca="1" si="30"/>
        <v/>
      </c>
      <c r="G1954" s="198"/>
      <c r="H1954" s="207"/>
      <c r="I1954" s="207"/>
      <c r="J1954" s="207"/>
      <c r="K1954" s="207"/>
      <c r="L1954" s="207"/>
      <c r="M1954" s="207"/>
      <c r="N1954" s="207"/>
      <c r="O1954" s="199"/>
      <c r="P1954" s="208"/>
      <c r="Q1954" s="209" t="e">
        <f>IF(OR(C1954="",C1954=R$4,C1954=S$4),NA(),MATCH($B1954&amp;$C1954,K!$E:$E,0))</f>
        <v>#N/A</v>
      </c>
    </row>
    <row r="1955" spans="1:17" ht="20.25">
      <c r="A1955" s="193"/>
      <c r="B1955" s="213"/>
      <c r="C1955" s="213"/>
      <c r="D1955" s="213" t="str">
        <f ca="1">IF(ISERROR($Q1955),"",OFFSET(K!$D$1,$Q1955-1,0))</f>
        <v/>
      </c>
      <c r="E1955" s="213" t="str">
        <f ca="1">IF(ISERROR($Q1955),"",OFFSET(K!$C$1,$Q1955-1,0))</f>
        <v/>
      </c>
      <c r="F1955" s="213" t="str">
        <f t="shared" ca="1" si="30"/>
        <v/>
      </c>
      <c r="G1955" s="198"/>
      <c r="H1955" s="207"/>
      <c r="I1955" s="207"/>
      <c r="J1955" s="207"/>
      <c r="K1955" s="207"/>
      <c r="L1955" s="207"/>
      <c r="M1955" s="207"/>
      <c r="N1955" s="207"/>
      <c r="O1955" s="199"/>
      <c r="P1955" s="208"/>
      <c r="Q1955" s="209" t="e">
        <f>IF(OR(C1955="",C1955=R$4,C1955=S$4),NA(),MATCH($B1955&amp;$C1955,K!$E:$E,0))</f>
        <v>#N/A</v>
      </c>
    </row>
    <row r="1956" spans="1:17" ht="20.25">
      <c r="A1956" s="193"/>
      <c r="B1956" s="213"/>
      <c r="C1956" s="213"/>
      <c r="D1956" s="213" t="str">
        <f ca="1">IF(ISERROR($Q1956),"",OFFSET(K!$D$1,$Q1956-1,0))</f>
        <v/>
      </c>
      <c r="E1956" s="213" t="str">
        <f ca="1">IF(ISERROR($Q1956),"",OFFSET(K!$C$1,$Q1956-1,0))</f>
        <v/>
      </c>
      <c r="F1956" s="213" t="str">
        <f t="shared" ca="1" si="30"/>
        <v/>
      </c>
      <c r="G1956" s="198"/>
      <c r="H1956" s="207"/>
      <c r="I1956" s="207"/>
      <c r="J1956" s="207"/>
      <c r="K1956" s="207"/>
      <c r="L1956" s="207"/>
      <c r="M1956" s="207"/>
      <c r="N1956" s="207"/>
      <c r="O1956" s="199"/>
      <c r="P1956" s="208"/>
      <c r="Q1956" s="209" t="e">
        <f>IF(OR(C1956="",C1956=R$4,C1956=S$4),NA(),MATCH($B1956&amp;$C1956,K!$E:$E,0))</f>
        <v>#N/A</v>
      </c>
    </row>
    <row r="1957" spans="1:17" ht="20.25">
      <c r="A1957" s="193"/>
      <c r="B1957" s="213"/>
      <c r="C1957" s="213"/>
      <c r="D1957" s="213" t="str">
        <f ca="1">IF(ISERROR($Q1957),"",OFFSET(K!$D$1,$Q1957-1,0))</f>
        <v/>
      </c>
      <c r="E1957" s="213" t="str">
        <f ca="1">IF(ISERROR($Q1957),"",OFFSET(K!$C$1,$Q1957-1,0))</f>
        <v/>
      </c>
      <c r="F1957" s="213" t="str">
        <f t="shared" ca="1" si="30"/>
        <v/>
      </c>
      <c r="G1957" s="198"/>
      <c r="H1957" s="207"/>
      <c r="I1957" s="207"/>
      <c r="J1957" s="207"/>
      <c r="K1957" s="207"/>
      <c r="L1957" s="207"/>
      <c r="M1957" s="207"/>
      <c r="N1957" s="207"/>
      <c r="O1957" s="199"/>
      <c r="P1957" s="208"/>
      <c r="Q1957" s="209" t="e">
        <f>IF(OR(C1957="",C1957=R$4,C1957=S$4),NA(),MATCH($B1957&amp;$C1957,K!$E:$E,0))</f>
        <v>#N/A</v>
      </c>
    </row>
    <row r="1958" spans="1:17" ht="20.25">
      <c r="A1958" s="193"/>
      <c r="B1958" s="213"/>
      <c r="C1958" s="213"/>
      <c r="D1958" s="213" t="str">
        <f ca="1">IF(ISERROR($Q1958),"",OFFSET(K!$D$1,$Q1958-1,0))</f>
        <v/>
      </c>
      <c r="E1958" s="213" t="str">
        <f ca="1">IF(ISERROR($Q1958),"",OFFSET(K!$C$1,$Q1958-1,0))</f>
        <v/>
      </c>
      <c r="F1958" s="213" t="str">
        <f t="shared" ca="1" si="30"/>
        <v/>
      </c>
      <c r="G1958" s="198"/>
      <c r="H1958" s="207"/>
      <c r="I1958" s="207"/>
      <c r="J1958" s="207"/>
      <c r="K1958" s="207"/>
      <c r="L1958" s="207"/>
      <c r="M1958" s="207"/>
      <c r="N1958" s="207"/>
      <c r="O1958" s="199"/>
      <c r="P1958" s="208"/>
      <c r="Q1958" s="209" t="e">
        <f>IF(OR(C1958="",C1958=R$4,C1958=S$4),NA(),MATCH($B1958&amp;$C1958,K!$E:$E,0))</f>
        <v>#N/A</v>
      </c>
    </row>
    <row r="1959" spans="1:17" ht="20.25">
      <c r="A1959" s="193"/>
      <c r="B1959" s="213"/>
      <c r="C1959" s="213"/>
      <c r="D1959" s="213" t="str">
        <f ca="1">IF(ISERROR($Q1959),"",OFFSET(K!$D$1,$Q1959-1,0))</f>
        <v/>
      </c>
      <c r="E1959" s="213" t="str">
        <f ca="1">IF(ISERROR($Q1959),"",OFFSET(K!$C$1,$Q1959-1,0))</f>
        <v/>
      </c>
      <c r="F1959" s="213" t="str">
        <f t="shared" ca="1" si="30"/>
        <v/>
      </c>
      <c r="G1959" s="198"/>
      <c r="H1959" s="207"/>
      <c r="I1959" s="207"/>
      <c r="J1959" s="207"/>
      <c r="K1959" s="207"/>
      <c r="L1959" s="207"/>
      <c r="M1959" s="207"/>
      <c r="N1959" s="207"/>
      <c r="O1959" s="199"/>
      <c r="P1959" s="208"/>
      <c r="Q1959" s="209" t="e">
        <f>IF(OR(C1959="",C1959=R$4,C1959=S$4),NA(),MATCH($B1959&amp;$C1959,K!$E:$E,0))</f>
        <v>#N/A</v>
      </c>
    </row>
    <row r="1960" spans="1:17" ht="20.25">
      <c r="A1960" s="193"/>
      <c r="B1960" s="213"/>
      <c r="C1960" s="213"/>
      <c r="D1960" s="213" t="str">
        <f ca="1">IF(ISERROR($Q1960),"",OFFSET(K!$D$1,$Q1960-1,0))</f>
        <v/>
      </c>
      <c r="E1960" s="213" t="str">
        <f ca="1">IF(ISERROR($Q1960),"",OFFSET(K!$C$1,$Q1960-1,0))</f>
        <v/>
      </c>
      <c r="F1960" s="213" t="str">
        <f t="shared" ca="1" si="30"/>
        <v/>
      </c>
      <c r="G1960" s="198"/>
      <c r="H1960" s="207"/>
      <c r="I1960" s="207"/>
      <c r="J1960" s="207"/>
      <c r="K1960" s="207"/>
      <c r="L1960" s="207"/>
      <c r="M1960" s="207"/>
      <c r="N1960" s="207"/>
      <c r="O1960" s="199"/>
      <c r="P1960" s="208"/>
      <c r="Q1960" s="209" t="e">
        <f>IF(OR(C1960="",C1960=R$4,C1960=S$4),NA(),MATCH($B1960&amp;$C1960,K!$E:$E,0))</f>
        <v>#N/A</v>
      </c>
    </row>
    <row r="1961" spans="1:17" ht="20.25">
      <c r="A1961" s="193"/>
      <c r="B1961" s="213"/>
      <c r="C1961" s="213"/>
      <c r="D1961" s="213" t="str">
        <f ca="1">IF(ISERROR($Q1961),"",OFFSET(K!$D$1,$Q1961-1,0))</f>
        <v/>
      </c>
      <c r="E1961" s="213" t="str">
        <f ca="1">IF(ISERROR($Q1961),"",OFFSET(K!$C$1,$Q1961-1,0))</f>
        <v/>
      </c>
      <c r="F1961" s="213" t="str">
        <f t="shared" ca="1" si="30"/>
        <v/>
      </c>
      <c r="G1961" s="198"/>
      <c r="H1961" s="207"/>
      <c r="I1961" s="207"/>
      <c r="J1961" s="207"/>
      <c r="K1961" s="207"/>
      <c r="L1961" s="207"/>
      <c r="M1961" s="207"/>
      <c r="N1961" s="207"/>
      <c r="O1961" s="199"/>
      <c r="P1961" s="208"/>
      <c r="Q1961" s="209" t="e">
        <f>IF(OR(C1961="",C1961=R$4,C1961=S$4),NA(),MATCH($B1961&amp;$C1961,K!$E:$E,0))</f>
        <v>#N/A</v>
      </c>
    </row>
    <row r="1962" spans="1:17" ht="20.25">
      <c r="A1962" s="193"/>
      <c r="B1962" s="213"/>
      <c r="C1962" s="213"/>
      <c r="D1962" s="213" t="str">
        <f ca="1">IF(ISERROR($Q1962),"",OFFSET(K!$D$1,$Q1962-1,0))</f>
        <v/>
      </c>
      <c r="E1962" s="213" t="str">
        <f ca="1">IF(ISERROR($Q1962),"",OFFSET(K!$C$1,$Q1962-1,0))</f>
        <v/>
      </c>
      <c r="F1962" s="213" t="str">
        <f t="shared" ca="1" si="30"/>
        <v/>
      </c>
      <c r="G1962" s="198"/>
      <c r="H1962" s="207"/>
      <c r="I1962" s="207"/>
      <c r="J1962" s="207"/>
      <c r="K1962" s="207"/>
      <c r="L1962" s="207"/>
      <c r="M1962" s="207"/>
      <c r="N1962" s="207"/>
      <c r="O1962" s="199"/>
      <c r="P1962" s="208"/>
      <c r="Q1962" s="209" t="e">
        <f>IF(OR(C1962="",C1962=R$4,C1962=S$4),NA(),MATCH($B1962&amp;$C1962,K!$E:$E,0))</f>
        <v>#N/A</v>
      </c>
    </row>
    <row r="1963" spans="1:17" ht="20.25">
      <c r="A1963" s="193"/>
      <c r="B1963" s="213"/>
      <c r="C1963" s="213"/>
      <c r="D1963" s="213" t="str">
        <f ca="1">IF(ISERROR($Q1963),"",OFFSET(K!$D$1,$Q1963-1,0))</f>
        <v/>
      </c>
      <c r="E1963" s="213" t="str">
        <f ca="1">IF(ISERROR($Q1963),"",OFFSET(K!$C$1,$Q1963-1,0))</f>
        <v/>
      </c>
      <c r="F1963" s="213" t="str">
        <f t="shared" ca="1" si="30"/>
        <v/>
      </c>
      <c r="G1963" s="198"/>
      <c r="H1963" s="207"/>
      <c r="I1963" s="207"/>
      <c r="J1963" s="207"/>
      <c r="K1963" s="207"/>
      <c r="L1963" s="207"/>
      <c r="M1963" s="207"/>
      <c r="N1963" s="207"/>
      <c r="O1963" s="199"/>
      <c r="P1963" s="208"/>
      <c r="Q1963" s="209" t="e">
        <f>IF(OR(C1963="",C1963=R$4,C1963=S$4),NA(),MATCH($B1963&amp;$C1963,K!$E:$E,0))</f>
        <v>#N/A</v>
      </c>
    </row>
    <row r="1964" spans="1:17" ht="20.25">
      <c r="A1964" s="193"/>
      <c r="B1964" s="213"/>
      <c r="C1964" s="213"/>
      <c r="D1964" s="213" t="str">
        <f ca="1">IF(ISERROR($Q1964),"",OFFSET(K!$D$1,$Q1964-1,0))</f>
        <v/>
      </c>
      <c r="E1964" s="213" t="str">
        <f ca="1">IF(ISERROR($Q1964),"",OFFSET(K!$C$1,$Q1964-1,0))</f>
        <v/>
      </c>
      <c r="F1964" s="213" t="str">
        <f t="shared" ca="1" si="30"/>
        <v/>
      </c>
      <c r="G1964" s="198"/>
      <c r="H1964" s="207"/>
      <c r="I1964" s="207"/>
      <c r="J1964" s="207"/>
      <c r="K1964" s="207"/>
      <c r="L1964" s="207"/>
      <c r="M1964" s="207"/>
      <c r="N1964" s="207"/>
      <c r="O1964" s="199"/>
      <c r="P1964" s="208"/>
      <c r="Q1964" s="209" t="e">
        <f>IF(OR(C1964="",C1964=R$4,C1964=S$4),NA(),MATCH($B1964&amp;$C1964,K!$E:$E,0))</f>
        <v>#N/A</v>
      </c>
    </row>
    <row r="1965" spans="1:17" ht="20.25">
      <c r="A1965" s="193"/>
      <c r="B1965" s="213"/>
      <c r="C1965" s="213"/>
      <c r="D1965" s="213" t="str">
        <f ca="1">IF(ISERROR($Q1965),"",OFFSET(K!$D$1,$Q1965-1,0))</f>
        <v/>
      </c>
      <c r="E1965" s="213" t="str">
        <f ca="1">IF(ISERROR($Q1965),"",OFFSET(K!$C$1,$Q1965-1,0))</f>
        <v/>
      </c>
      <c r="F1965" s="213" t="str">
        <f t="shared" ca="1" si="30"/>
        <v/>
      </c>
      <c r="G1965" s="198"/>
      <c r="H1965" s="207"/>
      <c r="I1965" s="207"/>
      <c r="J1965" s="207"/>
      <c r="K1965" s="207"/>
      <c r="L1965" s="207"/>
      <c r="M1965" s="207"/>
      <c r="N1965" s="207"/>
      <c r="O1965" s="199"/>
      <c r="P1965" s="208"/>
      <c r="Q1965" s="209" t="e">
        <f>IF(OR(C1965="",C1965=R$4,C1965=S$4),NA(),MATCH($B1965&amp;$C1965,K!$E:$E,0))</f>
        <v>#N/A</v>
      </c>
    </row>
    <row r="1966" spans="1:17" ht="20.25">
      <c r="A1966" s="193"/>
      <c r="B1966" s="213"/>
      <c r="C1966" s="213"/>
      <c r="D1966" s="213" t="str">
        <f ca="1">IF(ISERROR($Q1966),"",OFFSET(K!$D$1,$Q1966-1,0))</f>
        <v/>
      </c>
      <c r="E1966" s="213" t="str">
        <f ca="1">IF(ISERROR($Q1966),"",OFFSET(K!$C$1,$Q1966-1,0))</f>
        <v/>
      </c>
      <c r="F1966" s="213" t="str">
        <f t="shared" ca="1" si="30"/>
        <v/>
      </c>
      <c r="G1966" s="198"/>
      <c r="H1966" s="207"/>
      <c r="I1966" s="207"/>
      <c r="J1966" s="207"/>
      <c r="K1966" s="207"/>
      <c r="L1966" s="207"/>
      <c r="M1966" s="207"/>
      <c r="N1966" s="207"/>
      <c r="O1966" s="199"/>
      <c r="P1966" s="208"/>
      <c r="Q1966" s="209" t="e">
        <f>IF(OR(C1966="",C1966=R$4,C1966=S$4),NA(),MATCH($B1966&amp;$C1966,K!$E:$E,0))</f>
        <v>#N/A</v>
      </c>
    </row>
    <row r="1967" spans="1:17" ht="20.25">
      <c r="A1967" s="193"/>
      <c r="B1967" s="213"/>
      <c r="C1967" s="213"/>
      <c r="D1967" s="213" t="str">
        <f ca="1">IF(ISERROR($Q1967),"",OFFSET(K!$D$1,$Q1967-1,0))</f>
        <v/>
      </c>
      <c r="E1967" s="213" t="str">
        <f ca="1">IF(ISERROR($Q1967),"",OFFSET(K!$C$1,$Q1967-1,0))</f>
        <v/>
      </c>
      <c r="F1967" s="213" t="str">
        <f t="shared" ca="1" si="30"/>
        <v/>
      </c>
      <c r="G1967" s="198"/>
      <c r="H1967" s="207"/>
      <c r="I1967" s="207"/>
      <c r="J1967" s="207"/>
      <c r="K1967" s="207"/>
      <c r="L1967" s="207"/>
      <c r="M1967" s="207"/>
      <c r="N1967" s="207"/>
      <c r="O1967" s="199"/>
      <c r="P1967" s="208"/>
      <c r="Q1967" s="209" t="e">
        <f>IF(OR(C1967="",C1967=R$4,C1967=S$4),NA(),MATCH($B1967&amp;$C1967,K!$E:$E,0))</f>
        <v>#N/A</v>
      </c>
    </row>
    <row r="1968" spans="1:17" ht="20.25">
      <c r="A1968" s="193"/>
      <c r="B1968" s="213"/>
      <c r="C1968" s="213"/>
      <c r="D1968" s="213" t="str">
        <f ca="1">IF(ISERROR($Q1968),"",OFFSET(K!$D$1,$Q1968-1,0))</f>
        <v/>
      </c>
      <c r="E1968" s="213" t="str">
        <f ca="1">IF(ISERROR($Q1968),"",OFFSET(K!$C$1,$Q1968-1,0))</f>
        <v/>
      </c>
      <c r="F1968" s="213" t="str">
        <f t="shared" ca="1" si="30"/>
        <v/>
      </c>
      <c r="G1968" s="198"/>
      <c r="H1968" s="207"/>
      <c r="I1968" s="207"/>
      <c r="J1968" s="207"/>
      <c r="K1968" s="207"/>
      <c r="L1968" s="207"/>
      <c r="M1968" s="207"/>
      <c r="N1968" s="207"/>
      <c r="O1968" s="199"/>
      <c r="P1968" s="208"/>
      <c r="Q1968" s="209" t="e">
        <f>IF(OR(C1968="",C1968=R$4,C1968=S$4),NA(),MATCH($B1968&amp;$C1968,K!$E:$E,0))</f>
        <v>#N/A</v>
      </c>
    </row>
    <row r="1969" spans="1:17" ht="20.25">
      <c r="A1969" s="193"/>
      <c r="B1969" s="213"/>
      <c r="C1969" s="213"/>
      <c r="D1969" s="213" t="str">
        <f ca="1">IF(ISERROR($Q1969),"",OFFSET(K!$D$1,$Q1969-1,0))</f>
        <v/>
      </c>
      <c r="E1969" s="213" t="str">
        <f ca="1">IF(ISERROR($Q1969),"",OFFSET(K!$C$1,$Q1969-1,0))</f>
        <v/>
      </c>
      <c r="F1969" s="213" t="str">
        <f t="shared" ca="1" si="30"/>
        <v/>
      </c>
      <c r="G1969" s="198"/>
      <c r="H1969" s="207"/>
      <c r="I1969" s="207"/>
      <c r="J1969" s="207"/>
      <c r="K1969" s="207"/>
      <c r="L1969" s="207"/>
      <c r="M1969" s="207"/>
      <c r="N1969" s="207"/>
      <c r="O1969" s="199"/>
      <c r="P1969" s="208"/>
      <c r="Q1969" s="209" t="e">
        <f>IF(OR(C1969="",C1969=R$4,C1969=S$4),NA(),MATCH($B1969&amp;$C1969,K!$E:$E,0))</f>
        <v>#N/A</v>
      </c>
    </row>
    <row r="1970" spans="1:17" ht="20.25">
      <c r="A1970" s="193"/>
      <c r="B1970" s="213"/>
      <c r="C1970" s="213"/>
      <c r="D1970" s="213" t="str">
        <f ca="1">IF(ISERROR($Q1970),"",OFFSET(K!$D$1,$Q1970-1,0))</f>
        <v/>
      </c>
      <c r="E1970" s="213" t="str">
        <f ca="1">IF(ISERROR($Q1970),"",OFFSET(K!$C$1,$Q1970-1,0))</f>
        <v/>
      </c>
      <c r="F1970" s="213" t="str">
        <f t="shared" ca="1" si="30"/>
        <v/>
      </c>
      <c r="G1970" s="198"/>
      <c r="H1970" s="207"/>
      <c r="I1970" s="207"/>
      <c r="J1970" s="207"/>
      <c r="K1970" s="207"/>
      <c r="L1970" s="207"/>
      <c r="M1970" s="207"/>
      <c r="N1970" s="207"/>
      <c r="O1970" s="199"/>
      <c r="P1970" s="208"/>
      <c r="Q1970" s="209" t="e">
        <f>IF(OR(C1970="",C1970=R$4,C1970=S$4),NA(),MATCH($B1970&amp;$C1970,K!$E:$E,0))</f>
        <v>#N/A</v>
      </c>
    </row>
    <row r="1971" spans="1:17" ht="20.25">
      <c r="A1971" s="193"/>
      <c r="B1971" s="213"/>
      <c r="C1971" s="213"/>
      <c r="D1971" s="213" t="str">
        <f ca="1">IF(ISERROR($Q1971),"",OFFSET(K!$D$1,$Q1971-1,0))</f>
        <v/>
      </c>
      <c r="E1971" s="213" t="str">
        <f ca="1">IF(ISERROR($Q1971),"",OFFSET(K!$C$1,$Q1971-1,0))</f>
        <v/>
      </c>
      <c r="F1971" s="213" t="str">
        <f t="shared" ca="1" si="30"/>
        <v/>
      </c>
      <c r="G1971" s="198"/>
      <c r="H1971" s="207"/>
      <c r="I1971" s="207"/>
      <c r="J1971" s="207"/>
      <c r="K1971" s="207"/>
      <c r="L1971" s="207"/>
      <c r="M1971" s="207"/>
      <c r="N1971" s="207"/>
      <c r="O1971" s="199"/>
      <c r="P1971" s="208"/>
      <c r="Q1971" s="209" t="e">
        <f>IF(OR(C1971="",C1971=R$4,C1971=S$4),NA(),MATCH($B1971&amp;$C1971,K!$E:$E,0))</f>
        <v>#N/A</v>
      </c>
    </row>
    <row r="1972" spans="1:17" ht="20.25">
      <c r="A1972" s="193"/>
      <c r="B1972" s="213"/>
      <c r="C1972" s="213"/>
      <c r="D1972" s="213" t="str">
        <f ca="1">IF(ISERROR($Q1972),"",OFFSET(K!$D$1,$Q1972-1,0))</f>
        <v/>
      </c>
      <c r="E1972" s="213" t="str">
        <f ca="1">IF(ISERROR($Q1972),"",OFFSET(K!$C$1,$Q1972-1,0))</f>
        <v/>
      </c>
      <c r="F1972" s="213" t="str">
        <f t="shared" ca="1" si="30"/>
        <v/>
      </c>
      <c r="G1972" s="198"/>
      <c r="H1972" s="207"/>
      <c r="I1972" s="207"/>
      <c r="J1972" s="207"/>
      <c r="K1972" s="207"/>
      <c r="L1972" s="207"/>
      <c r="M1972" s="207"/>
      <c r="N1972" s="207"/>
      <c r="O1972" s="199"/>
      <c r="P1972" s="208"/>
      <c r="Q1972" s="209" t="e">
        <f>IF(OR(C1972="",C1972=R$4,C1972=S$4),NA(),MATCH($B1972&amp;$C1972,K!$E:$E,0))</f>
        <v>#N/A</v>
      </c>
    </row>
    <row r="1973" spans="1:17" ht="20.25">
      <c r="A1973" s="193"/>
      <c r="B1973" s="213"/>
      <c r="C1973" s="213"/>
      <c r="D1973" s="213" t="str">
        <f ca="1">IF(ISERROR($Q1973),"",OFFSET(K!$D$1,$Q1973-1,0))</f>
        <v/>
      </c>
      <c r="E1973" s="213" t="str">
        <f ca="1">IF(ISERROR($Q1973),"",OFFSET(K!$C$1,$Q1973-1,0))</f>
        <v/>
      </c>
      <c r="F1973" s="213" t="str">
        <f t="shared" ca="1" si="30"/>
        <v/>
      </c>
      <c r="G1973" s="198"/>
      <c r="H1973" s="207"/>
      <c r="I1973" s="207"/>
      <c r="J1973" s="207"/>
      <c r="K1973" s="207"/>
      <c r="L1973" s="207"/>
      <c r="M1973" s="207"/>
      <c r="N1973" s="207"/>
      <c r="O1973" s="199"/>
      <c r="P1973" s="208"/>
      <c r="Q1973" s="209" t="e">
        <f>IF(OR(C1973="",C1973=R$4,C1973=S$4),NA(),MATCH($B1973&amp;$C1973,K!$E:$E,0))</f>
        <v>#N/A</v>
      </c>
    </row>
    <row r="1974" spans="1:17" ht="20.25">
      <c r="A1974" s="193"/>
      <c r="B1974" s="213"/>
      <c r="C1974" s="213"/>
      <c r="D1974" s="213" t="str">
        <f ca="1">IF(ISERROR($Q1974),"",OFFSET(K!$D$1,$Q1974-1,0))</f>
        <v/>
      </c>
      <c r="E1974" s="213" t="str">
        <f ca="1">IF(ISERROR($Q1974),"",OFFSET(K!$C$1,$Q1974-1,0))</f>
        <v/>
      </c>
      <c r="F1974" s="213" t="str">
        <f t="shared" ca="1" si="30"/>
        <v/>
      </c>
      <c r="G1974" s="198"/>
      <c r="H1974" s="207"/>
      <c r="I1974" s="207"/>
      <c r="J1974" s="207"/>
      <c r="K1974" s="207"/>
      <c r="L1974" s="207"/>
      <c r="M1974" s="207"/>
      <c r="N1974" s="207"/>
      <c r="O1974" s="199"/>
      <c r="P1974" s="208"/>
      <c r="Q1974" s="209" t="e">
        <f>IF(OR(C1974="",C1974=R$4,C1974=S$4),NA(),MATCH($B1974&amp;$C1974,K!$E:$E,0))</f>
        <v>#N/A</v>
      </c>
    </row>
    <row r="1975" spans="1:17" ht="20.25">
      <c r="A1975" s="193"/>
      <c r="B1975" s="213"/>
      <c r="C1975" s="213"/>
      <c r="D1975" s="213" t="str">
        <f ca="1">IF(ISERROR($Q1975),"",OFFSET(K!$D$1,$Q1975-1,0))</f>
        <v/>
      </c>
      <c r="E1975" s="213" t="str">
        <f ca="1">IF(ISERROR($Q1975),"",OFFSET(K!$C$1,$Q1975-1,0))</f>
        <v/>
      </c>
      <c r="F1975" s="213" t="str">
        <f t="shared" ca="1" si="30"/>
        <v/>
      </c>
      <c r="G1975" s="198"/>
      <c r="H1975" s="207"/>
      <c r="I1975" s="207"/>
      <c r="J1975" s="207"/>
      <c r="K1975" s="207"/>
      <c r="L1975" s="207"/>
      <c r="M1975" s="207"/>
      <c r="N1975" s="207"/>
      <c r="O1975" s="199"/>
      <c r="P1975" s="208"/>
      <c r="Q1975" s="209" t="e">
        <f>IF(OR(C1975="",C1975=R$4,C1975=S$4),NA(),MATCH($B1975&amp;$C1975,K!$E:$E,0))</f>
        <v>#N/A</v>
      </c>
    </row>
    <row r="1976" spans="1:17" ht="20.25">
      <c r="A1976" s="193"/>
      <c r="B1976" s="213"/>
      <c r="C1976" s="213"/>
      <c r="D1976" s="213" t="str">
        <f ca="1">IF(ISERROR($Q1976),"",OFFSET(K!$D$1,$Q1976-1,0))</f>
        <v/>
      </c>
      <c r="E1976" s="213" t="str">
        <f ca="1">IF(ISERROR($Q1976),"",OFFSET(K!$C$1,$Q1976-1,0))</f>
        <v/>
      </c>
      <c r="F1976" s="213" t="str">
        <f t="shared" ca="1" si="30"/>
        <v/>
      </c>
      <c r="G1976" s="198"/>
      <c r="H1976" s="207"/>
      <c r="I1976" s="207"/>
      <c r="J1976" s="207"/>
      <c r="K1976" s="207"/>
      <c r="L1976" s="207"/>
      <c r="M1976" s="207"/>
      <c r="N1976" s="207"/>
      <c r="O1976" s="199"/>
      <c r="P1976" s="208"/>
      <c r="Q1976" s="209" t="e">
        <f>IF(OR(C1976="",C1976=R$4,C1976=S$4),NA(),MATCH($B1976&amp;$C1976,K!$E:$E,0))</f>
        <v>#N/A</v>
      </c>
    </row>
    <row r="1977" spans="1:17" ht="20.25">
      <c r="A1977" s="193"/>
      <c r="B1977" s="213"/>
      <c r="C1977" s="213"/>
      <c r="D1977" s="213" t="str">
        <f ca="1">IF(ISERROR($Q1977),"",OFFSET(K!$D$1,$Q1977-1,0))</f>
        <v/>
      </c>
      <c r="E1977" s="213" t="str">
        <f ca="1">IF(ISERROR($Q1977),"",OFFSET(K!$C$1,$Q1977-1,0))</f>
        <v/>
      </c>
      <c r="F1977" s="213" t="str">
        <f t="shared" ca="1" si="30"/>
        <v/>
      </c>
      <c r="G1977" s="198"/>
      <c r="H1977" s="207"/>
      <c r="I1977" s="207"/>
      <c r="J1977" s="207"/>
      <c r="K1977" s="207"/>
      <c r="L1977" s="207"/>
      <c r="M1977" s="207"/>
      <c r="N1977" s="207"/>
      <c r="O1977" s="199"/>
      <c r="P1977" s="208"/>
      <c r="Q1977" s="209" t="e">
        <f>IF(OR(C1977="",C1977=R$4,C1977=S$4),NA(),MATCH($B1977&amp;$C1977,K!$E:$E,0))</f>
        <v>#N/A</v>
      </c>
    </row>
    <row r="1978" spans="1:17" ht="20.25">
      <c r="A1978" s="193"/>
      <c r="B1978" s="213"/>
      <c r="C1978" s="213"/>
      <c r="D1978" s="213" t="str">
        <f ca="1">IF(ISERROR($Q1978),"",OFFSET(K!$D$1,$Q1978-1,0))</f>
        <v/>
      </c>
      <c r="E1978" s="213" t="str">
        <f ca="1">IF(ISERROR($Q1978),"",OFFSET(K!$C$1,$Q1978-1,0))</f>
        <v/>
      </c>
      <c r="F1978" s="213" t="str">
        <f t="shared" ca="1" si="30"/>
        <v/>
      </c>
      <c r="G1978" s="198"/>
      <c r="H1978" s="207"/>
      <c r="I1978" s="207"/>
      <c r="J1978" s="207"/>
      <c r="K1978" s="207"/>
      <c r="L1978" s="207"/>
      <c r="M1978" s="207"/>
      <c r="N1978" s="207"/>
      <c r="O1978" s="199"/>
      <c r="P1978" s="208"/>
      <c r="Q1978" s="209" t="e">
        <f>IF(OR(C1978="",C1978=R$4,C1978=S$4),NA(),MATCH($B1978&amp;$C1978,K!$E:$E,0))</f>
        <v>#N/A</v>
      </c>
    </row>
    <row r="1979" spans="1:17" ht="20.25">
      <c r="A1979" s="193"/>
      <c r="B1979" s="213"/>
      <c r="C1979" s="213"/>
      <c r="D1979" s="213" t="str">
        <f ca="1">IF(ISERROR($Q1979),"",OFFSET(K!$D$1,$Q1979-1,0))</f>
        <v/>
      </c>
      <c r="E1979" s="213" t="str">
        <f ca="1">IF(ISERROR($Q1979),"",OFFSET(K!$C$1,$Q1979-1,0))</f>
        <v/>
      </c>
      <c r="F1979" s="213" t="str">
        <f t="shared" ca="1" si="30"/>
        <v/>
      </c>
      <c r="G1979" s="198"/>
      <c r="H1979" s="207"/>
      <c r="I1979" s="207"/>
      <c r="J1979" s="207"/>
      <c r="K1979" s="207"/>
      <c r="L1979" s="207"/>
      <c r="M1979" s="207"/>
      <c r="N1979" s="207"/>
      <c r="O1979" s="199"/>
      <c r="P1979" s="208"/>
      <c r="Q1979" s="209" t="e">
        <f>IF(OR(C1979="",C1979=R$4,C1979=S$4),NA(),MATCH($B1979&amp;$C1979,K!$E:$E,0))</f>
        <v>#N/A</v>
      </c>
    </row>
    <row r="1980" spans="1:17" ht="20.25">
      <c r="A1980" s="193"/>
      <c r="B1980" s="213"/>
      <c r="C1980" s="213"/>
      <c r="D1980" s="213" t="str">
        <f ca="1">IF(ISERROR($Q1980),"",OFFSET(K!$D$1,$Q1980-1,0))</f>
        <v/>
      </c>
      <c r="E1980" s="213" t="str">
        <f ca="1">IF(ISERROR($Q1980),"",OFFSET(K!$C$1,$Q1980-1,0))</f>
        <v/>
      </c>
      <c r="F1980" s="213" t="str">
        <f t="shared" ca="1" si="30"/>
        <v/>
      </c>
      <c r="G1980" s="198"/>
      <c r="H1980" s="207"/>
      <c r="I1980" s="207"/>
      <c r="J1980" s="207"/>
      <c r="K1980" s="207"/>
      <c r="L1980" s="207"/>
      <c r="M1980" s="207"/>
      <c r="N1980" s="207"/>
      <c r="O1980" s="199"/>
      <c r="P1980" s="208"/>
      <c r="Q1980" s="209" t="e">
        <f>IF(OR(C1980="",C1980=R$4,C1980=S$4),NA(),MATCH($B1980&amp;$C1980,K!$E:$E,0))</f>
        <v>#N/A</v>
      </c>
    </row>
    <row r="1981" spans="1:17" ht="20.25">
      <c r="A1981" s="193"/>
      <c r="B1981" s="213"/>
      <c r="C1981" s="213"/>
      <c r="D1981" s="213" t="str">
        <f ca="1">IF(ISERROR($Q1981),"",OFFSET(K!$D$1,$Q1981-1,0))</f>
        <v/>
      </c>
      <c r="E1981" s="213" t="str">
        <f ca="1">IF(ISERROR($Q1981),"",OFFSET(K!$C$1,$Q1981-1,0))</f>
        <v/>
      </c>
      <c r="F1981" s="213" t="str">
        <f t="shared" ca="1" si="30"/>
        <v/>
      </c>
      <c r="G1981" s="198"/>
      <c r="H1981" s="207"/>
      <c r="I1981" s="207"/>
      <c r="J1981" s="207"/>
      <c r="K1981" s="207"/>
      <c r="L1981" s="207"/>
      <c r="M1981" s="207"/>
      <c r="N1981" s="207"/>
      <c r="O1981" s="199"/>
      <c r="P1981" s="208"/>
      <c r="Q1981" s="209" t="e">
        <f>IF(OR(C1981="",C1981=R$4,C1981=S$4),NA(),MATCH($B1981&amp;$C1981,K!$E:$E,0))</f>
        <v>#N/A</v>
      </c>
    </row>
    <row r="1982" spans="1:17" ht="20.25">
      <c r="A1982" s="193"/>
      <c r="B1982" s="213"/>
      <c r="C1982" s="213"/>
      <c r="D1982" s="213" t="str">
        <f ca="1">IF(ISERROR($Q1982),"",OFFSET(K!$D$1,$Q1982-1,0))</f>
        <v/>
      </c>
      <c r="E1982" s="213" t="str">
        <f ca="1">IF(ISERROR($Q1982),"",OFFSET(K!$C$1,$Q1982-1,0))</f>
        <v/>
      </c>
      <c r="F1982" s="213" t="str">
        <f t="shared" ca="1" si="30"/>
        <v/>
      </c>
      <c r="G1982" s="198"/>
      <c r="H1982" s="207"/>
      <c r="I1982" s="207"/>
      <c r="J1982" s="207"/>
      <c r="K1982" s="207"/>
      <c r="L1982" s="207"/>
      <c r="M1982" s="207"/>
      <c r="N1982" s="207"/>
      <c r="O1982" s="199"/>
      <c r="P1982" s="208"/>
      <c r="Q1982" s="209" t="e">
        <f>IF(OR(C1982="",C1982=R$4,C1982=S$4),NA(),MATCH($B1982&amp;$C1982,K!$E:$E,0))</f>
        <v>#N/A</v>
      </c>
    </row>
    <row r="1983" spans="1:17" ht="20.25">
      <c r="A1983" s="193"/>
      <c r="B1983" s="213"/>
      <c r="C1983" s="213"/>
      <c r="D1983" s="213" t="str">
        <f ca="1">IF(ISERROR($Q1983),"",OFFSET(K!$D$1,$Q1983-1,0))</f>
        <v/>
      </c>
      <c r="E1983" s="213" t="str">
        <f ca="1">IF(ISERROR($Q1983),"",OFFSET(K!$C$1,$Q1983-1,0))</f>
        <v/>
      </c>
      <c r="F1983" s="213" t="str">
        <f t="shared" ca="1" si="30"/>
        <v/>
      </c>
      <c r="G1983" s="198"/>
      <c r="H1983" s="207"/>
      <c r="I1983" s="207"/>
      <c r="J1983" s="207"/>
      <c r="K1983" s="207"/>
      <c r="L1983" s="207"/>
      <c r="M1983" s="207"/>
      <c r="N1983" s="207"/>
      <c r="O1983" s="199"/>
      <c r="P1983" s="208"/>
      <c r="Q1983" s="209" t="e">
        <f>IF(OR(C1983="",C1983=R$4,C1983=S$4),NA(),MATCH($B1983&amp;$C1983,K!$E:$E,0))</f>
        <v>#N/A</v>
      </c>
    </row>
    <row r="1984" spans="1:17" ht="20.25">
      <c r="A1984" s="193"/>
      <c r="B1984" s="213"/>
      <c r="C1984" s="213"/>
      <c r="D1984" s="213" t="str">
        <f ca="1">IF(ISERROR($Q1984),"",OFFSET(K!$D$1,$Q1984-1,0))</f>
        <v/>
      </c>
      <c r="E1984" s="213" t="str">
        <f ca="1">IF(ISERROR($Q1984),"",OFFSET(K!$C$1,$Q1984-1,0))</f>
        <v/>
      </c>
      <c r="F1984" s="213" t="str">
        <f t="shared" ca="1" si="30"/>
        <v/>
      </c>
      <c r="G1984" s="198"/>
      <c r="H1984" s="207"/>
      <c r="I1984" s="207"/>
      <c r="J1984" s="207"/>
      <c r="K1984" s="207"/>
      <c r="L1984" s="207"/>
      <c r="M1984" s="207"/>
      <c r="N1984" s="207"/>
      <c r="O1984" s="199"/>
      <c r="P1984" s="208"/>
      <c r="Q1984" s="209" t="e">
        <f>IF(OR(C1984="",C1984=R$4,C1984=S$4),NA(),MATCH($B1984&amp;$C1984,K!$E:$E,0))</f>
        <v>#N/A</v>
      </c>
    </row>
    <row r="1985" spans="1:17" ht="20.25">
      <c r="A1985" s="193"/>
      <c r="B1985" s="213"/>
      <c r="C1985" s="213"/>
      <c r="D1985" s="213" t="str">
        <f ca="1">IF(ISERROR($Q1985),"",OFFSET(K!$D$1,$Q1985-1,0))</f>
        <v/>
      </c>
      <c r="E1985" s="213" t="str">
        <f ca="1">IF(ISERROR($Q1985),"",OFFSET(K!$C$1,$Q1985-1,0))</f>
        <v/>
      </c>
      <c r="F1985" s="213" t="str">
        <f t="shared" ca="1" si="30"/>
        <v/>
      </c>
      <c r="G1985" s="198"/>
      <c r="H1985" s="207"/>
      <c r="I1985" s="207"/>
      <c r="J1985" s="207"/>
      <c r="K1985" s="207"/>
      <c r="L1985" s="207"/>
      <c r="M1985" s="207"/>
      <c r="N1985" s="207"/>
      <c r="O1985" s="199"/>
      <c r="P1985" s="208"/>
      <c r="Q1985" s="209" t="e">
        <f>IF(OR(C1985="",C1985=R$4,C1985=S$4),NA(),MATCH($B1985&amp;$C1985,K!$E:$E,0))</f>
        <v>#N/A</v>
      </c>
    </row>
    <row r="1986" spans="1:17" ht="20.25">
      <c r="A1986" s="193"/>
      <c r="B1986" s="213"/>
      <c r="C1986" s="213"/>
      <c r="D1986" s="213" t="str">
        <f ca="1">IF(ISERROR($Q1986),"",OFFSET(K!$D$1,$Q1986-1,0))</f>
        <v/>
      </c>
      <c r="E1986" s="213" t="str">
        <f ca="1">IF(ISERROR($Q1986),"",OFFSET(K!$C$1,$Q1986-1,0))</f>
        <v/>
      </c>
      <c r="F1986" s="213" t="str">
        <f t="shared" ca="1" si="30"/>
        <v/>
      </c>
      <c r="G1986" s="198"/>
      <c r="H1986" s="207"/>
      <c r="I1986" s="207"/>
      <c r="J1986" s="207"/>
      <c r="K1986" s="207"/>
      <c r="L1986" s="207"/>
      <c r="M1986" s="207"/>
      <c r="N1986" s="207"/>
      <c r="O1986" s="199"/>
      <c r="P1986" s="208"/>
      <c r="Q1986" s="209" t="e">
        <f>IF(OR(C1986="",C1986=R$4,C1986=S$4),NA(),MATCH($B1986&amp;$C1986,K!$E:$E,0))</f>
        <v>#N/A</v>
      </c>
    </row>
    <row r="1987" spans="1:17" ht="20.25">
      <c r="A1987" s="193"/>
      <c r="B1987" s="213"/>
      <c r="C1987" s="213"/>
      <c r="D1987" s="213" t="str">
        <f ca="1">IF(ISERROR($Q1987),"",OFFSET(K!$D$1,$Q1987-1,0))</f>
        <v/>
      </c>
      <c r="E1987" s="213" t="str">
        <f ca="1">IF(ISERROR($Q1987),"",OFFSET(K!$C$1,$Q1987-1,0))</f>
        <v/>
      </c>
      <c r="F1987" s="213" t="str">
        <f t="shared" ca="1" si="30"/>
        <v/>
      </c>
      <c r="G1987" s="198"/>
      <c r="H1987" s="207"/>
      <c r="I1987" s="207"/>
      <c r="J1987" s="207"/>
      <c r="K1987" s="207"/>
      <c r="L1987" s="207"/>
      <c r="M1987" s="207"/>
      <c r="N1987" s="207"/>
      <c r="O1987" s="199"/>
      <c r="P1987" s="208"/>
      <c r="Q1987" s="209" t="e">
        <f>IF(OR(C1987="",C1987=R$4,C1987=S$4),NA(),MATCH($B1987&amp;$C1987,K!$E:$E,0))</f>
        <v>#N/A</v>
      </c>
    </row>
    <row r="1988" spans="1:17" ht="20.25">
      <c r="A1988" s="193"/>
      <c r="B1988" s="213"/>
      <c r="C1988" s="213"/>
      <c r="D1988" s="213" t="str">
        <f ca="1">IF(ISERROR($Q1988),"",OFFSET(K!$D$1,$Q1988-1,0))</f>
        <v/>
      </c>
      <c r="E1988" s="213" t="str">
        <f ca="1">IF(ISERROR($Q1988),"",OFFSET(K!$C$1,$Q1988-1,0))</f>
        <v/>
      </c>
      <c r="F1988" s="213" t="str">
        <f t="shared" ca="1" si="30"/>
        <v/>
      </c>
      <c r="G1988" s="198"/>
      <c r="H1988" s="207"/>
      <c r="I1988" s="207"/>
      <c r="J1988" s="207"/>
      <c r="K1988" s="207"/>
      <c r="L1988" s="207"/>
      <c r="M1988" s="207"/>
      <c r="N1988" s="207"/>
      <c r="O1988" s="199"/>
      <c r="P1988" s="208"/>
      <c r="Q1988" s="209" t="e">
        <f>IF(OR(C1988="",C1988=R$4,C1988=S$4),NA(),MATCH($B1988&amp;$C1988,K!$E:$E,0))</f>
        <v>#N/A</v>
      </c>
    </row>
    <row r="1989" spans="1:17" ht="20.25">
      <c r="A1989" s="193"/>
      <c r="B1989" s="213"/>
      <c r="C1989" s="213"/>
      <c r="D1989" s="213" t="str">
        <f ca="1">IF(ISERROR($Q1989),"",OFFSET(K!$D$1,$Q1989-1,0))</f>
        <v/>
      </c>
      <c r="E1989" s="213" t="str">
        <f ca="1">IF(ISERROR($Q1989),"",OFFSET(K!$C$1,$Q1989-1,0))</f>
        <v/>
      </c>
      <c r="F1989" s="213" t="str">
        <f t="shared" ref="F1989:F2052" ca="1" si="31">IF(ISERROR($Q1989),"",OFFSET(S_E1,MATCH(B1989&amp;D1989,S_M,0)-1,0))</f>
        <v/>
      </c>
      <c r="G1989" s="198"/>
      <c r="H1989" s="207"/>
      <c r="I1989" s="207"/>
      <c r="J1989" s="207"/>
      <c r="K1989" s="207"/>
      <c r="L1989" s="207"/>
      <c r="M1989" s="207"/>
      <c r="N1989" s="207"/>
      <c r="O1989" s="199"/>
      <c r="P1989" s="208"/>
      <c r="Q1989" s="209" t="e">
        <f>IF(OR(C1989="",C1989=R$4,C1989=S$4),NA(),MATCH($B1989&amp;$C1989,K!$E:$E,0))</f>
        <v>#N/A</v>
      </c>
    </row>
    <row r="1990" spans="1:17" ht="20.25">
      <c r="A1990" s="193"/>
      <c r="B1990" s="213"/>
      <c r="C1990" s="213"/>
      <c r="D1990" s="213" t="str">
        <f ca="1">IF(ISERROR($Q1990),"",OFFSET(K!$D$1,$Q1990-1,0))</f>
        <v/>
      </c>
      <c r="E1990" s="213" t="str">
        <f ca="1">IF(ISERROR($Q1990),"",OFFSET(K!$C$1,$Q1990-1,0))</f>
        <v/>
      </c>
      <c r="F1990" s="213" t="str">
        <f t="shared" ca="1" si="31"/>
        <v/>
      </c>
      <c r="G1990" s="198"/>
      <c r="H1990" s="207"/>
      <c r="I1990" s="207"/>
      <c r="J1990" s="207"/>
      <c r="K1990" s="207"/>
      <c r="L1990" s="207"/>
      <c r="M1990" s="207"/>
      <c r="N1990" s="207"/>
      <c r="O1990" s="199"/>
      <c r="P1990" s="208"/>
      <c r="Q1990" s="209" t="e">
        <f>IF(OR(C1990="",C1990=R$4,C1990=S$4),NA(),MATCH($B1990&amp;$C1990,K!$E:$E,0))</f>
        <v>#N/A</v>
      </c>
    </row>
    <row r="1991" spans="1:17" ht="20.25">
      <c r="A1991" s="193"/>
      <c r="B1991" s="213"/>
      <c r="C1991" s="213"/>
      <c r="D1991" s="213" t="str">
        <f ca="1">IF(ISERROR($Q1991),"",OFFSET(K!$D$1,$Q1991-1,0))</f>
        <v/>
      </c>
      <c r="E1991" s="213" t="str">
        <f ca="1">IF(ISERROR($Q1991),"",OFFSET(K!$C$1,$Q1991-1,0))</f>
        <v/>
      </c>
      <c r="F1991" s="213" t="str">
        <f t="shared" ca="1" si="31"/>
        <v/>
      </c>
      <c r="G1991" s="198"/>
      <c r="H1991" s="207"/>
      <c r="I1991" s="207"/>
      <c r="J1991" s="207"/>
      <c r="K1991" s="207"/>
      <c r="L1991" s="207"/>
      <c r="M1991" s="207"/>
      <c r="N1991" s="207"/>
      <c r="O1991" s="199"/>
      <c r="P1991" s="208"/>
      <c r="Q1991" s="209" t="e">
        <f>IF(OR(C1991="",C1991=R$4,C1991=S$4),NA(),MATCH($B1991&amp;$C1991,K!$E:$E,0))</f>
        <v>#N/A</v>
      </c>
    </row>
    <row r="1992" spans="1:17" ht="20.25">
      <c r="A1992" s="193"/>
      <c r="B1992" s="213"/>
      <c r="C1992" s="213"/>
      <c r="D1992" s="213" t="str">
        <f ca="1">IF(ISERROR($Q1992),"",OFFSET(K!$D$1,$Q1992-1,0))</f>
        <v/>
      </c>
      <c r="E1992" s="213" t="str">
        <f ca="1">IF(ISERROR($Q1992),"",OFFSET(K!$C$1,$Q1992-1,0))</f>
        <v/>
      </c>
      <c r="F1992" s="213" t="str">
        <f t="shared" ca="1" si="31"/>
        <v/>
      </c>
      <c r="G1992" s="198"/>
      <c r="H1992" s="207"/>
      <c r="I1992" s="207"/>
      <c r="J1992" s="207"/>
      <c r="K1992" s="207"/>
      <c r="L1992" s="207"/>
      <c r="M1992" s="207"/>
      <c r="N1992" s="207"/>
      <c r="O1992" s="199"/>
      <c r="P1992" s="208"/>
      <c r="Q1992" s="209" t="e">
        <f>IF(OR(C1992="",C1992=R$4,C1992=S$4),NA(),MATCH($B1992&amp;$C1992,K!$E:$E,0))</f>
        <v>#N/A</v>
      </c>
    </row>
    <row r="1993" spans="1:17" ht="20.25">
      <c r="A1993" s="193"/>
      <c r="B1993" s="213"/>
      <c r="C1993" s="213"/>
      <c r="D1993" s="213" t="str">
        <f ca="1">IF(ISERROR($Q1993),"",OFFSET(K!$D$1,$Q1993-1,0))</f>
        <v/>
      </c>
      <c r="E1993" s="213" t="str">
        <f ca="1">IF(ISERROR($Q1993),"",OFFSET(K!$C$1,$Q1993-1,0))</f>
        <v/>
      </c>
      <c r="F1993" s="213" t="str">
        <f t="shared" ca="1" si="31"/>
        <v/>
      </c>
      <c r="G1993" s="198"/>
      <c r="H1993" s="207"/>
      <c r="I1993" s="207"/>
      <c r="J1993" s="207"/>
      <c r="K1993" s="207"/>
      <c r="L1993" s="207"/>
      <c r="M1993" s="207"/>
      <c r="N1993" s="207"/>
      <c r="O1993" s="199"/>
      <c r="P1993" s="208"/>
      <c r="Q1993" s="209" t="e">
        <f>IF(OR(C1993="",C1993=R$4,C1993=S$4),NA(),MATCH($B1993&amp;$C1993,K!$E:$E,0))</f>
        <v>#N/A</v>
      </c>
    </row>
    <row r="1994" spans="1:17" ht="20.25">
      <c r="A1994" s="193"/>
      <c r="B1994" s="213"/>
      <c r="C1994" s="213"/>
      <c r="D1994" s="213" t="str">
        <f ca="1">IF(ISERROR($Q1994),"",OFFSET(K!$D$1,$Q1994-1,0))</f>
        <v/>
      </c>
      <c r="E1994" s="213" t="str">
        <f ca="1">IF(ISERROR($Q1994),"",OFFSET(K!$C$1,$Q1994-1,0))</f>
        <v/>
      </c>
      <c r="F1994" s="213" t="str">
        <f t="shared" ca="1" si="31"/>
        <v/>
      </c>
      <c r="G1994" s="198"/>
      <c r="H1994" s="207"/>
      <c r="I1994" s="207"/>
      <c r="J1994" s="207"/>
      <c r="K1994" s="207"/>
      <c r="L1994" s="207"/>
      <c r="M1994" s="207"/>
      <c r="N1994" s="207"/>
      <c r="O1994" s="199"/>
      <c r="P1994" s="208"/>
      <c r="Q1994" s="209" t="e">
        <f>IF(OR(C1994="",C1994=R$4,C1994=S$4),NA(),MATCH($B1994&amp;$C1994,K!$E:$E,0))</f>
        <v>#N/A</v>
      </c>
    </row>
    <row r="1995" spans="1:17" ht="20.25">
      <c r="A1995" s="193"/>
      <c r="B1995" s="213"/>
      <c r="C1995" s="213"/>
      <c r="D1995" s="213" t="str">
        <f ca="1">IF(ISERROR($Q1995),"",OFFSET(K!$D$1,$Q1995-1,0))</f>
        <v/>
      </c>
      <c r="E1995" s="213" t="str">
        <f ca="1">IF(ISERROR($Q1995),"",OFFSET(K!$C$1,$Q1995-1,0))</f>
        <v/>
      </c>
      <c r="F1995" s="213" t="str">
        <f t="shared" ca="1" si="31"/>
        <v/>
      </c>
      <c r="G1995" s="198"/>
      <c r="H1995" s="207"/>
      <c r="I1995" s="207"/>
      <c r="J1995" s="207"/>
      <c r="K1995" s="207"/>
      <c r="L1995" s="207"/>
      <c r="M1995" s="207"/>
      <c r="N1995" s="207"/>
      <c r="O1995" s="199"/>
      <c r="P1995" s="208"/>
      <c r="Q1995" s="209" t="e">
        <f>IF(OR(C1995="",C1995=R$4,C1995=S$4),NA(),MATCH($B1995&amp;$C1995,K!$E:$E,0))</f>
        <v>#N/A</v>
      </c>
    </row>
    <row r="1996" spans="1:17" ht="20.25">
      <c r="A1996" s="193"/>
      <c r="B1996" s="213"/>
      <c r="C1996" s="213"/>
      <c r="D1996" s="213" t="str">
        <f ca="1">IF(ISERROR($Q1996),"",OFFSET(K!$D$1,$Q1996-1,0))</f>
        <v/>
      </c>
      <c r="E1996" s="213" t="str">
        <f ca="1">IF(ISERROR($Q1996),"",OFFSET(K!$C$1,$Q1996-1,0))</f>
        <v/>
      </c>
      <c r="F1996" s="213" t="str">
        <f t="shared" ca="1" si="31"/>
        <v/>
      </c>
      <c r="G1996" s="198"/>
      <c r="H1996" s="207"/>
      <c r="I1996" s="207"/>
      <c r="J1996" s="207"/>
      <c r="K1996" s="207"/>
      <c r="L1996" s="207"/>
      <c r="M1996" s="207"/>
      <c r="N1996" s="207"/>
      <c r="O1996" s="199"/>
      <c r="P1996" s="208"/>
      <c r="Q1996" s="209" t="e">
        <f>IF(OR(C1996="",C1996=R$4,C1996=S$4),NA(),MATCH($B1996&amp;$C1996,K!$E:$E,0))</f>
        <v>#N/A</v>
      </c>
    </row>
    <row r="1997" spans="1:17" ht="20.25">
      <c r="A1997" s="193"/>
      <c r="B1997" s="213"/>
      <c r="C1997" s="213"/>
      <c r="D1997" s="213" t="str">
        <f ca="1">IF(ISERROR($Q1997),"",OFFSET(K!$D$1,$Q1997-1,0))</f>
        <v/>
      </c>
      <c r="E1997" s="213" t="str">
        <f ca="1">IF(ISERROR($Q1997),"",OFFSET(K!$C$1,$Q1997-1,0))</f>
        <v/>
      </c>
      <c r="F1997" s="213" t="str">
        <f t="shared" ca="1" si="31"/>
        <v/>
      </c>
      <c r="G1997" s="198"/>
      <c r="H1997" s="207"/>
      <c r="I1997" s="207"/>
      <c r="J1997" s="207"/>
      <c r="K1997" s="207"/>
      <c r="L1997" s="207"/>
      <c r="M1997" s="207"/>
      <c r="N1997" s="207"/>
      <c r="O1997" s="199"/>
      <c r="P1997" s="208"/>
      <c r="Q1997" s="209" t="e">
        <f>IF(OR(C1997="",C1997=R$4,C1997=S$4),NA(),MATCH($B1997&amp;$C1997,K!$E:$E,0))</f>
        <v>#N/A</v>
      </c>
    </row>
    <row r="1998" spans="1:17" ht="20.25">
      <c r="A1998" s="193"/>
      <c r="B1998" s="213"/>
      <c r="C1998" s="213"/>
      <c r="D1998" s="213" t="str">
        <f ca="1">IF(ISERROR($Q1998),"",OFFSET(K!$D$1,$Q1998-1,0))</f>
        <v/>
      </c>
      <c r="E1998" s="213" t="str">
        <f ca="1">IF(ISERROR($Q1998),"",OFFSET(K!$C$1,$Q1998-1,0))</f>
        <v/>
      </c>
      <c r="F1998" s="213" t="str">
        <f t="shared" ca="1" si="31"/>
        <v/>
      </c>
      <c r="G1998" s="198"/>
      <c r="H1998" s="207"/>
      <c r="I1998" s="207"/>
      <c r="J1998" s="207"/>
      <c r="K1998" s="207"/>
      <c r="L1998" s="207"/>
      <c r="M1998" s="207"/>
      <c r="N1998" s="207"/>
      <c r="O1998" s="199"/>
      <c r="P1998" s="208"/>
      <c r="Q1998" s="209" t="e">
        <f>IF(OR(C1998="",C1998=R$4,C1998=S$4),NA(),MATCH($B1998&amp;$C1998,K!$E:$E,0))</f>
        <v>#N/A</v>
      </c>
    </row>
    <row r="1999" spans="1:17" ht="20.25">
      <c r="A1999" s="193"/>
      <c r="B1999" s="213"/>
      <c r="C1999" s="213"/>
      <c r="D1999" s="213" t="str">
        <f ca="1">IF(ISERROR($Q1999),"",OFFSET(K!$D$1,$Q1999-1,0))</f>
        <v/>
      </c>
      <c r="E1999" s="213" t="str">
        <f ca="1">IF(ISERROR($Q1999),"",OFFSET(K!$C$1,$Q1999-1,0))</f>
        <v/>
      </c>
      <c r="F1999" s="213" t="str">
        <f t="shared" ca="1" si="31"/>
        <v/>
      </c>
      <c r="G1999" s="198"/>
      <c r="H1999" s="207"/>
      <c r="I1999" s="207"/>
      <c r="J1999" s="207"/>
      <c r="K1999" s="207"/>
      <c r="L1999" s="207"/>
      <c r="M1999" s="207"/>
      <c r="N1999" s="207"/>
      <c r="O1999" s="199"/>
      <c r="P1999" s="208"/>
      <c r="Q1999" s="209" t="e">
        <f>IF(OR(C1999="",C1999=R$4,C1999=S$4),NA(),MATCH($B1999&amp;$C1999,K!$E:$E,0))</f>
        <v>#N/A</v>
      </c>
    </row>
    <row r="2000" spans="1:17" ht="20.25">
      <c r="A2000" s="193"/>
      <c r="B2000" s="213"/>
      <c r="C2000" s="213"/>
      <c r="D2000" s="213" t="str">
        <f ca="1">IF(ISERROR($Q2000),"",OFFSET(K!$D$1,$Q2000-1,0))</f>
        <v/>
      </c>
      <c r="E2000" s="213" t="str">
        <f ca="1">IF(ISERROR($Q2000),"",OFFSET(K!$C$1,$Q2000-1,0))</f>
        <v/>
      </c>
      <c r="F2000" s="213" t="str">
        <f t="shared" ca="1" si="31"/>
        <v/>
      </c>
      <c r="G2000" s="198"/>
      <c r="H2000" s="207"/>
      <c r="I2000" s="207"/>
      <c r="J2000" s="207"/>
      <c r="K2000" s="207"/>
      <c r="L2000" s="207"/>
      <c r="M2000" s="207"/>
      <c r="N2000" s="207"/>
      <c r="O2000" s="199"/>
      <c r="P2000" s="208"/>
      <c r="Q2000" s="209" t="e">
        <f>IF(OR(C2000="",C2000=R$4,C2000=S$4),NA(),MATCH($B2000&amp;$C2000,K!$E:$E,0))</f>
        <v>#N/A</v>
      </c>
    </row>
    <row r="2001" spans="1:17" ht="20.25">
      <c r="A2001" s="193"/>
      <c r="B2001" s="213"/>
      <c r="C2001" s="213"/>
      <c r="D2001" s="213" t="str">
        <f ca="1">IF(ISERROR($Q2001),"",OFFSET(K!$D$1,$Q2001-1,0))</f>
        <v/>
      </c>
      <c r="E2001" s="213" t="str">
        <f ca="1">IF(ISERROR($Q2001),"",OFFSET(K!$C$1,$Q2001-1,0))</f>
        <v/>
      </c>
      <c r="F2001" s="213" t="str">
        <f t="shared" ca="1" si="31"/>
        <v/>
      </c>
      <c r="G2001" s="198"/>
      <c r="H2001" s="207"/>
      <c r="I2001" s="207"/>
      <c r="J2001" s="207"/>
      <c r="K2001" s="207"/>
      <c r="L2001" s="207"/>
      <c r="M2001" s="207"/>
      <c r="N2001" s="207"/>
      <c r="O2001" s="199"/>
      <c r="P2001" s="208"/>
      <c r="Q2001" s="209" t="e">
        <f>IF(OR(C2001="",C2001=R$4,C2001=S$4),NA(),MATCH($B2001&amp;$C2001,K!$E:$E,0))</f>
        <v>#N/A</v>
      </c>
    </row>
    <row r="2002" spans="1:17" ht="20.25">
      <c r="A2002" s="193"/>
      <c r="B2002" s="213"/>
      <c r="C2002" s="213"/>
      <c r="D2002" s="213" t="str">
        <f ca="1">IF(ISERROR($Q2002),"",OFFSET(K!$D$1,$Q2002-1,0))</f>
        <v/>
      </c>
      <c r="E2002" s="213" t="str">
        <f ca="1">IF(ISERROR($Q2002),"",OFFSET(K!$C$1,$Q2002-1,0))</f>
        <v/>
      </c>
      <c r="F2002" s="213" t="str">
        <f t="shared" ca="1" si="31"/>
        <v/>
      </c>
      <c r="G2002" s="198"/>
      <c r="H2002" s="207"/>
      <c r="I2002" s="207"/>
      <c r="J2002" s="207"/>
      <c r="K2002" s="207"/>
      <c r="L2002" s="207"/>
      <c r="M2002" s="207"/>
      <c r="N2002" s="207"/>
      <c r="O2002" s="199"/>
      <c r="P2002" s="208"/>
      <c r="Q2002" s="209" t="e">
        <f>IF(OR(C2002="",C2002=R$4,C2002=S$4),NA(),MATCH($B2002&amp;$C2002,K!$E:$E,0))</f>
        <v>#N/A</v>
      </c>
    </row>
    <row r="2003" spans="1:17" ht="20.25">
      <c r="A2003" s="193"/>
      <c r="B2003" s="213"/>
      <c r="C2003" s="213"/>
      <c r="D2003" s="213" t="str">
        <f ca="1">IF(ISERROR($Q2003),"",OFFSET(K!$D$1,$Q2003-1,0))</f>
        <v/>
      </c>
      <c r="E2003" s="213" t="str">
        <f ca="1">IF(ISERROR($Q2003),"",OFFSET(K!$C$1,$Q2003-1,0))</f>
        <v/>
      </c>
      <c r="F2003" s="213" t="str">
        <f t="shared" ca="1" si="31"/>
        <v/>
      </c>
      <c r="G2003" s="198"/>
      <c r="H2003" s="207"/>
      <c r="I2003" s="207"/>
      <c r="J2003" s="207"/>
      <c r="K2003" s="207"/>
      <c r="L2003" s="207"/>
      <c r="M2003" s="207"/>
      <c r="N2003" s="207"/>
      <c r="O2003" s="199"/>
      <c r="P2003" s="208"/>
      <c r="Q2003" s="209" t="e">
        <f>IF(OR(C2003="",C2003=R$4,C2003=S$4),NA(),MATCH($B2003&amp;$C2003,K!$E:$E,0))</f>
        <v>#N/A</v>
      </c>
    </row>
    <row r="2004" spans="1:17" ht="20.25">
      <c r="A2004" s="193"/>
      <c r="B2004" s="213"/>
      <c r="C2004" s="213"/>
      <c r="D2004" s="213" t="str">
        <f ca="1">IF(ISERROR($Q2004),"",OFFSET(K!$D$1,$Q2004-1,0))</f>
        <v/>
      </c>
      <c r="E2004" s="213" t="str">
        <f ca="1">IF(ISERROR($Q2004),"",OFFSET(K!$C$1,$Q2004-1,0))</f>
        <v/>
      </c>
      <c r="F2004" s="213" t="str">
        <f t="shared" ca="1" si="31"/>
        <v/>
      </c>
      <c r="G2004" s="198"/>
      <c r="H2004" s="207"/>
      <c r="I2004" s="207"/>
      <c r="J2004" s="207"/>
      <c r="K2004" s="207"/>
      <c r="L2004" s="207"/>
      <c r="M2004" s="207"/>
      <c r="N2004" s="207"/>
      <c r="O2004" s="199"/>
      <c r="P2004" s="208"/>
      <c r="Q2004" s="209" t="e">
        <f>IF(OR(C2004="",C2004=R$4,C2004=S$4),NA(),MATCH($B2004&amp;$C2004,K!$E:$E,0))</f>
        <v>#N/A</v>
      </c>
    </row>
    <row r="2005" spans="1:17" ht="20.25">
      <c r="A2005" s="193"/>
      <c r="B2005" s="213"/>
      <c r="C2005" s="213"/>
      <c r="D2005" s="213" t="str">
        <f ca="1">IF(ISERROR($Q2005),"",OFFSET(K!$D$1,$Q2005-1,0))</f>
        <v/>
      </c>
      <c r="E2005" s="213" t="str">
        <f ca="1">IF(ISERROR($Q2005),"",OFFSET(K!$C$1,$Q2005-1,0))</f>
        <v/>
      </c>
      <c r="F2005" s="213" t="str">
        <f t="shared" ca="1" si="31"/>
        <v/>
      </c>
      <c r="G2005" s="198"/>
      <c r="H2005" s="207"/>
      <c r="I2005" s="207"/>
      <c r="J2005" s="207"/>
      <c r="K2005" s="207"/>
      <c r="L2005" s="207"/>
      <c r="M2005" s="207"/>
      <c r="N2005" s="207"/>
      <c r="O2005" s="199"/>
      <c r="P2005" s="208"/>
      <c r="Q2005" s="209" t="e">
        <f>IF(OR(C2005="",C2005=R$4,C2005=S$4),NA(),MATCH($B2005&amp;$C2005,K!$E:$E,0))</f>
        <v>#N/A</v>
      </c>
    </row>
    <row r="2006" spans="1:17" ht="20.25">
      <c r="A2006" s="193"/>
      <c r="B2006" s="213"/>
      <c r="C2006" s="213"/>
      <c r="D2006" s="213" t="str">
        <f ca="1">IF(ISERROR($Q2006),"",OFFSET(K!$D$1,$Q2006-1,0))</f>
        <v/>
      </c>
      <c r="E2006" s="213" t="str">
        <f ca="1">IF(ISERROR($Q2006),"",OFFSET(K!$C$1,$Q2006-1,0))</f>
        <v/>
      </c>
      <c r="F2006" s="213" t="str">
        <f t="shared" ca="1" si="31"/>
        <v/>
      </c>
      <c r="G2006" s="198"/>
      <c r="H2006" s="207"/>
      <c r="I2006" s="207"/>
      <c r="J2006" s="207"/>
      <c r="K2006" s="207"/>
      <c r="L2006" s="207"/>
      <c r="M2006" s="207"/>
      <c r="N2006" s="207"/>
      <c r="O2006" s="199"/>
      <c r="P2006" s="208"/>
      <c r="Q2006" s="209" t="e">
        <f>IF(OR(C2006="",C2006=R$4,C2006=S$4),NA(),MATCH($B2006&amp;$C2006,K!$E:$E,0))</f>
        <v>#N/A</v>
      </c>
    </row>
    <row r="2007" spans="1:17" ht="20.25">
      <c r="A2007" s="193"/>
      <c r="B2007" s="213"/>
      <c r="C2007" s="213"/>
      <c r="D2007" s="213" t="str">
        <f ca="1">IF(ISERROR($Q2007),"",OFFSET(K!$D$1,$Q2007-1,0))</f>
        <v/>
      </c>
      <c r="E2007" s="213" t="str">
        <f ca="1">IF(ISERROR($Q2007),"",OFFSET(K!$C$1,$Q2007-1,0))</f>
        <v/>
      </c>
      <c r="F2007" s="213" t="str">
        <f t="shared" ca="1" si="31"/>
        <v/>
      </c>
      <c r="G2007" s="198"/>
      <c r="H2007" s="207"/>
      <c r="I2007" s="207"/>
      <c r="J2007" s="207"/>
      <c r="K2007" s="207"/>
      <c r="L2007" s="207"/>
      <c r="M2007" s="207"/>
      <c r="N2007" s="207"/>
      <c r="O2007" s="199"/>
      <c r="P2007" s="208"/>
      <c r="Q2007" s="209" t="e">
        <f>IF(OR(C2007="",C2007=R$4,C2007=S$4),NA(),MATCH($B2007&amp;$C2007,K!$E:$E,0))</f>
        <v>#N/A</v>
      </c>
    </row>
    <row r="2008" spans="1:17" ht="20.25">
      <c r="A2008" s="193"/>
      <c r="B2008" s="213"/>
      <c r="C2008" s="213"/>
      <c r="D2008" s="213" t="str">
        <f ca="1">IF(ISERROR($Q2008),"",OFFSET(K!$D$1,$Q2008-1,0))</f>
        <v/>
      </c>
      <c r="E2008" s="213" t="str">
        <f ca="1">IF(ISERROR($Q2008),"",OFFSET(K!$C$1,$Q2008-1,0))</f>
        <v/>
      </c>
      <c r="F2008" s="213" t="str">
        <f t="shared" ca="1" si="31"/>
        <v/>
      </c>
      <c r="G2008" s="198"/>
      <c r="H2008" s="207"/>
      <c r="I2008" s="207"/>
      <c r="J2008" s="207"/>
      <c r="K2008" s="207"/>
      <c r="L2008" s="207"/>
      <c r="M2008" s="207"/>
      <c r="N2008" s="207"/>
      <c r="O2008" s="199"/>
      <c r="P2008" s="208"/>
      <c r="Q2008" s="209" t="e">
        <f>IF(OR(C2008="",C2008=R$4,C2008=S$4),NA(),MATCH($B2008&amp;$C2008,K!$E:$E,0))</f>
        <v>#N/A</v>
      </c>
    </row>
    <row r="2009" spans="1:17" ht="20.25">
      <c r="A2009" s="193"/>
      <c r="B2009" s="213"/>
      <c r="C2009" s="213"/>
      <c r="D2009" s="213" t="str">
        <f ca="1">IF(ISERROR($Q2009),"",OFFSET(K!$D$1,$Q2009-1,0))</f>
        <v/>
      </c>
      <c r="E2009" s="213" t="str">
        <f ca="1">IF(ISERROR($Q2009),"",OFFSET(K!$C$1,$Q2009-1,0))</f>
        <v/>
      </c>
      <c r="F2009" s="213" t="str">
        <f t="shared" ca="1" si="31"/>
        <v/>
      </c>
      <c r="G2009" s="198"/>
      <c r="H2009" s="207"/>
      <c r="I2009" s="207"/>
      <c r="J2009" s="207"/>
      <c r="K2009" s="207"/>
      <c r="L2009" s="207"/>
      <c r="M2009" s="207"/>
      <c r="N2009" s="207"/>
      <c r="O2009" s="199"/>
      <c r="P2009" s="208"/>
      <c r="Q2009" s="209" t="e">
        <f>IF(OR(C2009="",C2009=R$4,C2009=S$4),NA(),MATCH($B2009&amp;$C2009,K!$E:$E,0))</f>
        <v>#N/A</v>
      </c>
    </row>
    <row r="2010" spans="1:17" ht="20.25">
      <c r="A2010" s="193"/>
      <c r="B2010" s="213"/>
      <c r="C2010" s="213"/>
      <c r="D2010" s="213" t="str">
        <f ca="1">IF(ISERROR($Q2010),"",OFFSET(K!$D$1,$Q2010-1,0))</f>
        <v/>
      </c>
      <c r="E2010" s="213" t="str">
        <f ca="1">IF(ISERROR($Q2010),"",OFFSET(K!$C$1,$Q2010-1,0))</f>
        <v/>
      </c>
      <c r="F2010" s="213" t="str">
        <f t="shared" ca="1" si="31"/>
        <v/>
      </c>
      <c r="G2010" s="198"/>
      <c r="H2010" s="207"/>
      <c r="I2010" s="207"/>
      <c r="J2010" s="207"/>
      <c r="K2010" s="207"/>
      <c r="L2010" s="207"/>
      <c r="M2010" s="207"/>
      <c r="N2010" s="207"/>
      <c r="O2010" s="199"/>
      <c r="P2010" s="208"/>
      <c r="Q2010" s="209" t="e">
        <f>IF(OR(C2010="",C2010=R$4,C2010=S$4),NA(),MATCH($B2010&amp;$C2010,K!$E:$E,0))</f>
        <v>#N/A</v>
      </c>
    </row>
    <row r="2011" spans="1:17" ht="20.25">
      <c r="A2011" s="193"/>
      <c r="B2011" s="213"/>
      <c r="C2011" s="213"/>
      <c r="D2011" s="213" t="str">
        <f ca="1">IF(ISERROR($Q2011),"",OFFSET(K!$D$1,$Q2011-1,0))</f>
        <v/>
      </c>
      <c r="E2011" s="213" t="str">
        <f ca="1">IF(ISERROR($Q2011),"",OFFSET(K!$C$1,$Q2011-1,0))</f>
        <v/>
      </c>
      <c r="F2011" s="213" t="str">
        <f t="shared" ca="1" si="31"/>
        <v/>
      </c>
      <c r="G2011" s="198"/>
      <c r="H2011" s="207"/>
      <c r="I2011" s="207"/>
      <c r="J2011" s="207"/>
      <c r="K2011" s="207"/>
      <c r="L2011" s="207"/>
      <c r="M2011" s="207"/>
      <c r="N2011" s="207"/>
      <c r="O2011" s="199"/>
      <c r="P2011" s="208"/>
      <c r="Q2011" s="209" t="e">
        <f>IF(OR(C2011="",C2011=R$4,C2011=S$4),NA(),MATCH($B2011&amp;$C2011,K!$E:$E,0))</f>
        <v>#N/A</v>
      </c>
    </row>
    <row r="2012" spans="1:17" ht="20.25">
      <c r="A2012" s="193"/>
      <c r="B2012" s="213"/>
      <c r="C2012" s="213"/>
      <c r="D2012" s="213" t="str">
        <f ca="1">IF(ISERROR($Q2012),"",OFFSET(K!$D$1,$Q2012-1,0))</f>
        <v/>
      </c>
      <c r="E2012" s="213" t="str">
        <f ca="1">IF(ISERROR($Q2012),"",OFFSET(K!$C$1,$Q2012-1,0))</f>
        <v/>
      </c>
      <c r="F2012" s="213" t="str">
        <f t="shared" ca="1" si="31"/>
        <v/>
      </c>
      <c r="G2012" s="198"/>
      <c r="H2012" s="207"/>
      <c r="I2012" s="207"/>
      <c r="J2012" s="207"/>
      <c r="K2012" s="207"/>
      <c r="L2012" s="207"/>
      <c r="M2012" s="207"/>
      <c r="N2012" s="207"/>
      <c r="O2012" s="199"/>
      <c r="P2012" s="208"/>
      <c r="Q2012" s="209" t="e">
        <f>IF(OR(C2012="",C2012=R$4,C2012=S$4),NA(),MATCH($B2012&amp;$C2012,K!$E:$E,0))</f>
        <v>#N/A</v>
      </c>
    </row>
    <row r="2013" spans="1:17" ht="20.25">
      <c r="A2013" s="193"/>
      <c r="B2013" s="213"/>
      <c r="C2013" s="213"/>
      <c r="D2013" s="213" t="str">
        <f ca="1">IF(ISERROR($Q2013),"",OFFSET(K!$D$1,$Q2013-1,0))</f>
        <v/>
      </c>
      <c r="E2013" s="213" t="str">
        <f ca="1">IF(ISERROR($Q2013),"",OFFSET(K!$C$1,$Q2013-1,0))</f>
        <v/>
      </c>
      <c r="F2013" s="213" t="str">
        <f t="shared" ca="1" si="31"/>
        <v/>
      </c>
      <c r="G2013" s="198"/>
      <c r="H2013" s="207"/>
      <c r="I2013" s="207"/>
      <c r="J2013" s="207"/>
      <c r="K2013" s="207"/>
      <c r="L2013" s="207"/>
      <c r="M2013" s="207"/>
      <c r="N2013" s="207"/>
      <c r="O2013" s="199"/>
      <c r="P2013" s="208"/>
      <c r="Q2013" s="209" t="e">
        <f>IF(OR(C2013="",C2013=R$4,C2013=S$4),NA(),MATCH($B2013&amp;$C2013,K!$E:$E,0))</f>
        <v>#N/A</v>
      </c>
    </row>
    <row r="2014" spans="1:17" ht="20.25">
      <c r="A2014" s="193"/>
      <c r="B2014" s="213"/>
      <c r="C2014" s="213"/>
      <c r="D2014" s="213" t="str">
        <f ca="1">IF(ISERROR($Q2014),"",OFFSET(K!$D$1,$Q2014-1,0))</f>
        <v/>
      </c>
      <c r="E2014" s="213" t="str">
        <f ca="1">IF(ISERROR($Q2014),"",OFFSET(K!$C$1,$Q2014-1,0))</f>
        <v/>
      </c>
      <c r="F2014" s="213" t="str">
        <f t="shared" ca="1" si="31"/>
        <v/>
      </c>
      <c r="G2014" s="198"/>
      <c r="H2014" s="207"/>
      <c r="I2014" s="207"/>
      <c r="J2014" s="207"/>
      <c r="K2014" s="207"/>
      <c r="L2014" s="207"/>
      <c r="M2014" s="207"/>
      <c r="N2014" s="207"/>
      <c r="O2014" s="199"/>
      <c r="P2014" s="208"/>
      <c r="Q2014" s="209" t="e">
        <f>IF(OR(C2014="",C2014=R$4,C2014=S$4),NA(),MATCH($B2014&amp;$C2014,K!$E:$E,0))</f>
        <v>#N/A</v>
      </c>
    </row>
    <row r="2015" spans="1:17" ht="20.25">
      <c r="A2015" s="193"/>
      <c r="B2015" s="213"/>
      <c r="C2015" s="213"/>
      <c r="D2015" s="213" t="str">
        <f ca="1">IF(ISERROR($Q2015),"",OFFSET(K!$D$1,$Q2015-1,0))</f>
        <v/>
      </c>
      <c r="E2015" s="213" t="str">
        <f ca="1">IF(ISERROR($Q2015),"",OFFSET(K!$C$1,$Q2015-1,0))</f>
        <v/>
      </c>
      <c r="F2015" s="213" t="str">
        <f t="shared" ca="1" si="31"/>
        <v/>
      </c>
      <c r="G2015" s="198"/>
      <c r="H2015" s="207"/>
      <c r="I2015" s="207"/>
      <c r="J2015" s="207"/>
      <c r="K2015" s="207"/>
      <c r="L2015" s="207"/>
      <c r="M2015" s="207"/>
      <c r="N2015" s="207"/>
      <c r="O2015" s="199"/>
      <c r="P2015" s="208"/>
      <c r="Q2015" s="209" t="e">
        <f>IF(OR(C2015="",C2015=R$4,C2015=S$4),NA(),MATCH($B2015&amp;$C2015,K!$E:$E,0))</f>
        <v>#N/A</v>
      </c>
    </row>
    <row r="2016" spans="1:17" ht="20.25">
      <c r="A2016" s="193"/>
      <c r="B2016" s="213"/>
      <c r="C2016" s="213"/>
      <c r="D2016" s="213" t="str">
        <f ca="1">IF(ISERROR($Q2016),"",OFFSET(K!$D$1,$Q2016-1,0))</f>
        <v/>
      </c>
      <c r="E2016" s="213" t="str">
        <f ca="1">IF(ISERROR($Q2016),"",OFFSET(K!$C$1,$Q2016-1,0))</f>
        <v/>
      </c>
      <c r="F2016" s="213" t="str">
        <f t="shared" ca="1" si="31"/>
        <v/>
      </c>
      <c r="G2016" s="198"/>
      <c r="H2016" s="207"/>
      <c r="I2016" s="207"/>
      <c r="J2016" s="207"/>
      <c r="K2016" s="207"/>
      <c r="L2016" s="207"/>
      <c r="M2016" s="207"/>
      <c r="N2016" s="207"/>
      <c r="O2016" s="199"/>
      <c r="P2016" s="208"/>
      <c r="Q2016" s="209" t="e">
        <f>IF(OR(C2016="",C2016=R$4,C2016=S$4),NA(),MATCH($B2016&amp;$C2016,K!$E:$E,0))</f>
        <v>#N/A</v>
      </c>
    </row>
    <row r="2017" spans="1:17" ht="20.25">
      <c r="A2017" s="193"/>
      <c r="B2017" s="213"/>
      <c r="C2017" s="213"/>
      <c r="D2017" s="213" t="str">
        <f ca="1">IF(ISERROR($Q2017),"",OFFSET(K!$D$1,$Q2017-1,0))</f>
        <v/>
      </c>
      <c r="E2017" s="213" t="str">
        <f ca="1">IF(ISERROR($Q2017),"",OFFSET(K!$C$1,$Q2017-1,0))</f>
        <v/>
      </c>
      <c r="F2017" s="213" t="str">
        <f t="shared" ca="1" si="31"/>
        <v/>
      </c>
      <c r="G2017" s="198"/>
      <c r="H2017" s="207"/>
      <c r="I2017" s="207"/>
      <c r="J2017" s="207"/>
      <c r="K2017" s="207"/>
      <c r="L2017" s="207"/>
      <c r="M2017" s="207"/>
      <c r="N2017" s="207"/>
      <c r="O2017" s="199"/>
      <c r="P2017" s="208"/>
      <c r="Q2017" s="209" t="e">
        <f>IF(OR(C2017="",C2017=R$4,C2017=S$4),NA(),MATCH($B2017&amp;$C2017,K!$E:$E,0))</f>
        <v>#N/A</v>
      </c>
    </row>
    <row r="2018" spans="1:17" ht="20.25">
      <c r="A2018" s="193"/>
      <c r="B2018" s="213"/>
      <c r="C2018" s="213"/>
      <c r="D2018" s="213" t="str">
        <f ca="1">IF(ISERROR($Q2018),"",OFFSET(K!$D$1,$Q2018-1,0))</f>
        <v/>
      </c>
      <c r="E2018" s="213" t="str">
        <f ca="1">IF(ISERROR($Q2018),"",OFFSET(K!$C$1,$Q2018-1,0))</f>
        <v/>
      </c>
      <c r="F2018" s="213" t="str">
        <f t="shared" ca="1" si="31"/>
        <v/>
      </c>
      <c r="G2018" s="198"/>
      <c r="H2018" s="207"/>
      <c r="I2018" s="207"/>
      <c r="J2018" s="207"/>
      <c r="K2018" s="207"/>
      <c r="L2018" s="207"/>
      <c r="M2018" s="207"/>
      <c r="N2018" s="207"/>
      <c r="O2018" s="199"/>
      <c r="P2018" s="208"/>
      <c r="Q2018" s="209" t="e">
        <f>IF(OR(C2018="",C2018=R$4,C2018=S$4),NA(),MATCH($B2018&amp;$C2018,K!$E:$E,0))</f>
        <v>#N/A</v>
      </c>
    </row>
    <row r="2019" spans="1:17" ht="20.25">
      <c r="A2019" s="193"/>
      <c r="B2019" s="213"/>
      <c r="C2019" s="213"/>
      <c r="D2019" s="213" t="str">
        <f ca="1">IF(ISERROR($Q2019),"",OFFSET(K!$D$1,$Q2019-1,0))</f>
        <v/>
      </c>
      <c r="E2019" s="213" t="str">
        <f ca="1">IF(ISERROR($Q2019),"",OFFSET(K!$C$1,$Q2019-1,0))</f>
        <v/>
      </c>
      <c r="F2019" s="213" t="str">
        <f t="shared" ca="1" si="31"/>
        <v/>
      </c>
      <c r="G2019" s="198"/>
      <c r="H2019" s="207"/>
      <c r="I2019" s="207"/>
      <c r="J2019" s="207"/>
      <c r="K2019" s="207"/>
      <c r="L2019" s="207"/>
      <c r="M2019" s="207"/>
      <c r="N2019" s="207"/>
      <c r="O2019" s="199"/>
      <c r="P2019" s="208"/>
      <c r="Q2019" s="209" t="e">
        <f>IF(OR(C2019="",C2019=R$4,C2019=S$4),NA(),MATCH($B2019&amp;$C2019,K!$E:$E,0))</f>
        <v>#N/A</v>
      </c>
    </row>
    <row r="2020" spans="1:17" ht="20.25">
      <c r="A2020" s="193"/>
      <c r="B2020" s="213"/>
      <c r="C2020" s="213"/>
      <c r="D2020" s="213" t="str">
        <f ca="1">IF(ISERROR($Q2020),"",OFFSET(K!$D$1,$Q2020-1,0))</f>
        <v/>
      </c>
      <c r="E2020" s="213" t="str">
        <f ca="1">IF(ISERROR($Q2020),"",OFFSET(K!$C$1,$Q2020-1,0))</f>
        <v/>
      </c>
      <c r="F2020" s="213" t="str">
        <f t="shared" ca="1" si="31"/>
        <v/>
      </c>
      <c r="G2020" s="198"/>
      <c r="H2020" s="207"/>
      <c r="I2020" s="207"/>
      <c r="J2020" s="207"/>
      <c r="K2020" s="207"/>
      <c r="L2020" s="207"/>
      <c r="M2020" s="207"/>
      <c r="N2020" s="207"/>
      <c r="O2020" s="199"/>
      <c r="P2020" s="208"/>
      <c r="Q2020" s="209" t="e">
        <f>IF(OR(C2020="",C2020=R$4,C2020=S$4),NA(),MATCH($B2020&amp;$C2020,K!$E:$E,0))</f>
        <v>#N/A</v>
      </c>
    </row>
    <row r="2021" spans="1:17" ht="20.25">
      <c r="A2021" s="193"/>
      <c r="B2021" s="213"/>
      <c r="C2021" s="213"/>
      <c r="D2021" s="213" t="str">
        <f ca="1">IF(ISERROR($Q2021),"",OFFSET(K!$D$1,$Q2021-1,0))</f>
        <v/>
      </c>
      <c r="E2021" s="213" t="str">
        <f ca="1">IF(ISERROR($Q2021),"",OFFSET(K!$C$1,$Q2021-1,0))</f>
        <v/>
      </c>
      <c r="F2021" s="213" t="str">
        <f t="shared" ca="1" si="31"/>
        <v/>
      </c>
      <c r="G2021" s="198"/>
      <c r="H2021" s="207"/>
      <c r="I2021" s="207"/>
      <c r="J2021" s="207"/>
      <c r="K2021" s="207"/>
      <c r="L2021" s="207"/>
      <c r="M2021" s="207"/>
      <c r="N2021" s="207"/>
      <c r="O2021" s="199"/>
      <c r="P2021" s="208"/>
      <c r="Q2021" s="209" t="e">
        <f>IF(OR(C2021="",C2021=R$4,C2021=S$4),NA(),MATCH($B2021&amp;$C2021,K!$E:$E,0))</f>
        <v>#N/A</v>
      </c>
    </row>
    <row r="2022" spans="1:17" ht="20.25">
      <c r="A2022" s="193"/>
      <c r="B2022" s="213"/>
      <c r="C2022" s="213"/>
      <c r="D2022" s="213" t="str">
        <f ca="1">IF(ISERROR($Q2022),"",OFFSET(K!$D$1,$Q2022-1,0))</f>
        <v/>
      </c>
      <c r="E2022" s="213" t="str">
        <f ca="1">IF(ISERROR($Q2022),"",OFFSET(K!$C$1,$Q2022-1,0))</f>
        <v/>
      </c>
      <c r="F2022" s="213" t="str">
        <f t="shared" ca="1" si="31"/>
        <v/>
      </c>
      <c r="G2022" s="198"/>
      <c r="H2022" s="207"/>
      <c r="I2022" s="207"/>
      <c r="J2022" s="207"/>
      <c r="K2022" s="207"/>
      <c r="L2022" s="207"/>
      <c r="M2022" s="207"/>
      <c r="N2022" s="207"/>
      <c r="O2022" s="199"/>
      <c r="P2022" s="208"/>
      <c r="Q2022" s="209" t="e">
        <f>IF(OR(C2022="",C2022=R$4,C2022=S$4),NA(),MATCH($B2022&amp;$C2022,K!$E:$E,0))</f>
        <v>#N/A</v>
      </c>
    </row>
    <row r="2023" spans="1:17" ht="20.25">
      <c r="A2023" s="193"/>
      <c r="B2023" s="213"/>
      <c r="C2023" s="213"/>
      <c r="D2023" s="213" t="str">
        <f ca="1">IF(ISERROR($Q2023),"",OFFSET(K!$D$1,$Q2023-1,0))</f>
        <v/>
      </c>
      <c r="E2023" s="213" t="str">
        <f ca="1">IF(ISERROR($Q2023),"",OFFSET(K!$C$1,$Q2023-1,0))</f>
        <v/>
      </c>
      <c r="F2023" s="213" t="str">
        <f t="shared" ca="1" si="31"/>
        <v/>
      </c>
      <c r="G2023" s="198"/>
      <c r="H2023" s="207"/>
      <c r="I2023" s="207"/>
      <c r="J2023" s="207"/>
      <c r="K2023" s="207"/>
      <c r="L2023" s="207"/>
      <c r="M2023" s="207"/>
      <c r="N2023" s="207"/>
      <c r="O2023" s="199"/>
      <c r="P2023" s="208"/>
      <c r="Q2023" s="209" t="e">
        <f>IF(OR(C2023="",C2023=R$4,C2023=S$4),NA(),MATCH($B2023&amp;$C2023,K!$E:$E,0))</f>
        <v>#N/A</v>
      </c>
    </row>
    <row r="2024" spans="1:17" ht="20.25">
      <c r="A2024" s="193"/>
      <c r="B2024" s="213"/>
      <c r="C2024" s="213"/>
      <c r="D2024" s="213" t="str">
        <f ca="1">IF(ISERROR($Q2024),"",OFFSET(K!$D$1,$Q2024-1,0))</f>
        <v/>
      </c>
      <c r="E2024" s="213" t="str">
        <f ca="1">IF(ISERROR($Q2024),"",OFFSET(K!$C$1,$Q2024-1,0))</f>
        <v/>
      </c>
      <c r="F2024" s="213" t="str">
        <f t="shared" ca="1" si="31"/>
        <v/>
      </c>
      <c r="G2024" s="198"/>
      <c r="H2024" s="207"/>
      <c r="I2024" s="207"/>
      <c r="J2024" s="207"/>
      <c r="K2024" s="207"/>
      <c r="L2024" s="207"/>
      <c r="M2024" s="207"/>
      <c r="N2024" s="207"/>
      <c r="O2024" s="199"/>
      <c r="P2024" s="208"/>
      <c r="Q2024" s="209" t="e">
        <f>IF(OR(C2024="",C2024=R$4,C2024=S$4),NA(),MATCH($B2024&amp;$C2024,K!$E:$E,0))</f>
        <v>#N/A</v>
      </c>
    </row>
    <row r="2025" spans="1:17" ht="20.25">
      <c r="A2025" s="193"/>
      <c r="B2025" s="213"/>
      <c r="C2025" s="213"/>
      <c r="D2025" s="213" t="str">
        <f ca="1">IF(ISERROR($Q2025),"",OFFSET(K!$D$1,$Q2025-1,0))</f>
        <v/>
      </c>
      <c r="E2025" s="213" t="str">
        <f ca="1">IF(ISERROR($Q2025),"",OFFSET(K!$C$1,$Q2025-1,0))</f>
        <v/>
      </c>
      <c r="F2025" s="213" t="str">
        <f t="shared" ca="1" si="31"/>
        <v/>
      </c>
      <c r="G2025" s="198"/>
      <c r="H2025" s="207"/>
      <c r="I2025" s="207"/>
      <c r="J2025" s="207"/>
      <c r="K2025" s="207"/>
      <c r="L2025" s="207"/>
      <c r="M2025" s="207"/>
      <c r="N2025" s="207"/>
      <c r="O2025" s="199"/>
      <c r="P2025" s="208"/>
      <c r="Q2025" s="209" t="e">
        <f>IF(OR(C2025="",C2025=R$4,C2025=S$4),NA(),MATCH($B2025&amp;$C2025,K!$E:$E,0))</f>
        <v>#N/A</v>
      </c>
    </row>
    <row r="2026" spans="1:17" ht="20.25">
      <c r="A2026" s="193"/>
      <c r="B2026" s="213"/>
      <c r="C2026" s="213"/>
      <c r="D2026" s="213" t="str">
        <f ca="1">IF(ISERROR($Q2026),"",OFFSET(K!$D$1,$Q2026-1,0))</f>
        <v/>
      </c>
      <c r="E2026" s="213" t="str">
        <f ca="1">IF(ISERROR($Q2026),"",OFFSET(K!$C$1,$Q2026-1,0))</f>
        <v/>
      </c>
      <c r="F2026" s="213" t="str">
        <f t="shared" ca="1" si="31"/>
        <v/>
      </c>
      <c r="G2026" s="198"/>
      <c r="H2026" s="207"/>
      <c r="I2026" s="207"/>
      <c r="J2026" s="207"/>
      <c r="K2026" s="207"/>
      <c r="L2026" s="207"/>
      <c r="M2026" s="207"/>
      <c r="N2026" s="207"/>
      <c r="O2026" s="199"/>
      <c r="P2026" s="208"/>
      <c r="Q2026" s="209" t="e">
        <f>IF(OR(C2026="",C2026=R$4,C2026=S$4),NA(),MATCH($B2026&amp;$C2026,K!$E:$E,0))</f>
        <v>#N/A</v>
      </c>
    </row>
    <row r="2027" spans="1:17" ht="20.25">
      <c r="A2027" s="193"/>
      <c r="B2027" s="213"/>
      <c r="C2027" s="213"/>
      <c r="D2027" s="213" t="str">
        <f ca="1">IF(ISERROR($Q2027),"",OFFSET(K!$D$1,$Q2027-1,0))</f>
        <v/>
      </c>
      <c r="E2027" s="213" t="str">
        <f ca="1">IF(ISERROR($Q2027),"",OFFSET(K!$C$1,$Q2027-1,0))</f>
        <v/>
      </c>
      <c r="F2027" s="213" t="str">
        <f t="shared" ca="1" si="31"/>
        <v/>
      </c>
      <c r="G2027" s="198"/>
      <c r="H2027" s="207"/>
      <c r="I2027" s="207"/>
      <c r="J2027" s="207"/>
      <c r="K2027" s="207"/>
      <c r="L2027" s="207"/>
      <c r="M2027" s="207"/>
      <c r="N2027" s="207"/>
      <c r="O2027" s="199"/>
      <c r="P2027" s="208"/>
      <c r="Q2027" s="209" t="e">
        <f>IF(OR(C2027="",C2027=R$4,C2027=S$4),NA(),MATCH($B2027&amp;$C2027,K!$E:$E,0))</f>
        <v>#N/A</v>
      </c>
    </row>
    <row r="2028" spans="1:17" ht="20.25">
      <c r="A2028" s="193"/>
      <c r="B2028" s="213"/>
      <c r="C2028" s="213"/>
      <c r="D2028" s="213" t="str">
        <f ca="1">IF(ISERROR($Q2028),"",OFFSET(K!$D$1,$Q2028-1,0))</f>
        <v/>
      </c>
      <c r="E2028" s="213" t="str">
        <f ca="1">IF(ISERROR($Q2028),"",OFFSET(K!$C$1,$Q2028-1,0))</f>
        <v/>
      </c>
      <c r="F2028" s="213" t="str">
        <f t="shared" ca="1" si="31"/>
        <v/>
      </c>
      <c r="G2028" s="198"/>
      <c r="H2028" s="207"/>
      <c r="I2028" s="207"/>
      <c r="J2028" s="207"/>
      <c r="K2028" s="207"/>
      <c r="L2028" s="207"/>
      <c r="M2028" s="207"/>
      <c r="N2028" s="207"/>
      <c r="O2028" s="199"/>
      <c r="P2028" s="208"/>
      <c r="Q2028" s="209" t="e">
        <f>IF(OR(C2028="",C2028=R$4,C2028=S$4),NA(),MATCH($B2028&amp;$C2028,K!$E:$E,0))</f>
        <v>#N/A</v>
      </c>
    </row>
    <row r="2029" spans="1:17" ht="20.25">
      <c r="A2029" s="193"/>
      <c r="B2029" s="213"/>
      <c r="C2029" s="213"/>
      <c r="D2029" s="213" t="str">
        <f ca="1">IF(ISERROR($Q2029),"",OFFSET(K!$D$1,$Q2029-1,0))</f>
        <v/>
      </c>
      <c r="E2029" s="213" t="str">
        <f ca="1">IF(ISERROR($Q2029),"",OFFSET(K!$C$1,$Q2029-1,0))</f>
        <v/>
      </c>
      <c r="F2029" s="213" t="str">
        <f t="shared" ca="1" si="31"/>
        <v/>
      </c>
      <c r="G2029" s="198"/>
      <c r="H2029" s="207"/>
      <c r="I2029" s="207"/>
      <c r="J2029" s="207"/>
      <c r="K2029" s="207"/>
      <c r="L2029" s="207"/>
      <c r="M2029" s="207"/>
      <c r="N2029" s="207"/>
      <c r="O2029" s="199"/>
      <c r="P2029" s="208"/>
      <c r="Q2029" s="209" t="e">
        <f>IF(OR(C2029="",C2029=R$4,C2029=S$4),NA(),MATCH($B2029&amp;$C2029,K!$E:$E,0))</f>
        <v>#N/A</v>
      </c>
    </row>
    <row r="2030" spans="1:17" ht="20.25">
      <c r="A2030" s="193"/>
      <c r="B2030" s="213"/>
      <c r="C2030" s="213"/>
      <c r="D2030" s="213" t="str">
        <f ca="1">IF(ISERROR($Q2030),"",OFFSET(K!$D$1,$Q2030-1,0))</f>
        <v/>
      </c>
      <c r="E2030" s="213" t="str">
        <f ca="1">IF(ISERROR($Q2030),"",OFFSET(K!$C$1,$Q2030-1,0))</f>
        <v/>
      </c>
      <c r="F2030" s="213" t="str">
        <f t="shared" ca="1" si="31"/>
        <v/>
      </c>
      <c r="G2030" s="198"/>
      <c r="H2030" s="207"/>
      <c r="I2030" s="207"/>
      <c r="J2030" s="207"/>
      <c r="K2030" s="207"/>
      <c r="L2030" s="207"/>
      <c r="M2030" s="207"/>
      <c r="N2030" s="207"/>
      <c r="O2030" s="199"/>
      <c r="P2030" s="208"/>
      <c r="Q2030" s="209" t="e">
        <f>IF(OR(C2030="",C2030=R$4,C2030=S$4),NA(),MATCH($B2030&amp;$C2030,K!$E:$E,0))</f>
        <v>#N/A</v>
      </c>
    </row>
    <row r="2031" spans="1:17" ht="20.25">
      <c r="A2031" s="193"/>
      <c r="B2031" s="213"/>
      <c r="C2031" s="213"/>
      <c r="D2031" s="213" t="str">
        <f ca="1">IF(ISERROR($Q2031),"",OFFSET(K!$D$1,$Q2031-1,0))</f>
        <v/>
      </c>
      <c r="E2031" s="213" t="str">
        <f ca="1">IF(ISERROR($Q2031),"",OFFSET(K!$C$1,$Q2031-1,0))</f>
        <v/>
      </c>
      <c r="F2031" s="213" t="str">
        <f t="shared" ca="1" si="31"/>
        <v/>
      </c>
      <c r="G2031" s="198"/>
      <c r="H2031" s="207"/>
      <c r="I2031" s="207"/>
      <c r="J2031" s="207"/>
      <c r="K2031" s="207"/>
      <c r="L2031" s="207"/>
      <c r="M2031" s="207"/>
      <c r="N2031" s="207"/>
      <c r="O2031" s="199"/>
      <c r="P2031" s="208"/>
      <c r="Q2031" s="209" t="e">
        <f>IF(OR(C2031="",C2031=R$4,C2031=S$4),NA(),MATCH($B2031&amp;$C2031,K!$E:$E,0))</f>
        <v>#N/A</v>
      </c>
    </row>
    <row r="2032" spans="1:17" ht="20.25">
      <c r="A2032" s="193"/>
      <c r="B2032" s="213"/>
      <c r="C2032" s="213"/>
      <c r="D2032" s="213" t="str">
        <f ca="1">IF(ISERROR($Q2032),"",OFFSET(K!$D$1,$Q2032-1,0))</f>
        <v/>
      </c>
      <c r="E2032" s="213" t="str">
        <f ca="1">IF(ISERROR($Q2032),"",OFFSET(K!$C$1,$Q2032-1,0))</f>
        <v/>
      </c>
      <c r="F2032" s="213" t="str">
        <f t="shared" ca="1" si="31"/>
        <v/>
      </c>
      <c r="G2032" s="198"/>
      <c r="H2032" s="207"/>
      <c r="I2032" s="207"/>
      <c r="J2032" s="207"/>
      <c r="K2032" s="207"/>
      <c r="L2032" s="207"/>
      <c r="M2032" s="207"/>
      <c r="N2032" s="207"/>
      <c r="O2032" s="199"/>
      <c r="P2032" s="208"/>
      <c r="Q2032" s="209" t="e">
        <f>IF(OR(C2032="",C2032=R$4,C2032=S$4),NA(),MATCH($B2032&amp;$C2032,K!$E:$E,0))</f>
        <v>#N/A</v>
      </c>
    </row>
    <row r="2033" spans="1:17" ht="20.25">
      <c r="A2033" s="193"/>
      <c r="B2033" s="213"/>
      <c r="C2033" s="213"/>
      <c r="D2033" s="213" t="str">
        <f ca="1">IF(ISERROR($Q2033),"",OFFSET(K!$D$1,$Q2033-1,0))</f>
        <v/>
      </c>
      <c r="E2033" s="213" t="str">
        <f ca="1">IF(ISERROR($Q2033),"",OFFSET(K!$C$1,$Q2033-1,0))</f>
        <v/>
      </c>
      <c r="F2033" s="213" t="str">
        <f t="shared" ca="1" si="31"/>
        <v/>
      </c>
      <c r="G2033" s="198"/>
      <c r="H2033" s="207"/>
      <c r="I2033" s="207"/>
      <c r="J2033" s="207"/>
      <c r="K2033" s="207"/>
      <c r="L2033" s="207"/>
      <c r="M2033" s="207"/>
      <c r="N2033" s="207"/>
      <c r="O2033" s="199"/>
      <c r="P2033" s="208"/>
      <c r="Q2033" s="209" t="e">
        <f>IF(OR(C2033="",C2033=R$4,C2033=S$4),NA(),MATCH($B2033&amp;$C2033,K!$E:$E,0))</f>
        <v>#N/A</v>
      </c>
    </row>
    <row r="2034" spans="1:17" ht="20.25">
      <c r="A2034" s="193"/>
      <c r="B2034" s="213"/>
      <c r="C2034" s="213"/>
      <c r="D2034" s="213" t="str">
        <f ca="1">IF(ISERROR($Q2034),"",OFFSET(K!$D$1,$Q2034-1,0))</f>
        <v/>
      </c>
      <c r="E2034" s="213" t="str">
        <f ca="1">IF(ISERROR($Q2034),"",OFFSET(K!$C$1,$Q2034-1,0))</f>
        <v/>
      </c>
      <c r="F2034" s="213" t="str">
        <f t="shared" ca="1" si="31"/>
        <v/>
      </c>
      <c r="G2034" s="198"/>
      <c r="H2034" s="207"/>
      <c r="I2034" s="207"/>
      <c r="J2034" s="207"/>
      <c r="K2034" s="207"/>
      <c r="L2034" s="207"/>
      <c r="M2034" s="207"/>
      <c r="N2034" s="207"/>
      <c r="O2034" s="199"/>
      <c r="P2034" s="208"/>
      <c r="Q2034" s="209" t="e">
        <f>IF(OR(C2034="",C2034=R$4,C2034=S$4),NA(),MATCH($B2034&amp;$C2034,K!$E:$E,0))</f>
        <v>#N/A</v>
      </c>
    </row>
    <row r="2035" spans="1:17" ht="20.25">
      <c r="A2035" s="193"/>
      <c r="B2035" s="213"/>
      <c r="C2035" s="213"/>
      <c r="D2035" s="213" t="str">
        <f ca="1">IF(ISERROR($Q2035),"",OFFSET(K!$D$1,$Q2035-1,0))</f>
        <v/>
      </c>
      <c r="E2035" s="213" t="str">
        <f ca="1">IF(ISERROR($Q2035),"",OFFSET(K!$C$1,$Q2035-1,0))</f>
        <v/>
      </c>
      <c r="F2035" s="213" t="str">
        <f t="shared" ca="1" si="31"/>
        <v/>
      </c>
      <c r="G2035" s="198"/>
      <c r="H2035" s="207"/>
      <c r="I2035" s="207"/>
      <c r="J2035" s="207"/>
      <c r="K2035" s="207"/>
      <c r="L2035" s="207"/>
      <c r="M2035" s="207"/>
      <c r="N2035" s="207"/>
      <c r="O2035" s="199"/>
      <c r="P2035" s="208"/>
      <c r="Q2035" s="209" t="e">
        <f>IF(OR(C2035="",C2035=R$4,C2035=S$4),NA(),MATCH($B2035&amp;$C2035,K!$E:$E,0))</f>
        <v>#N/A</v>
      </c>
    </row>
    <row r="2036" spans="1:17" ht="20.25">
      <c r="A2036" s="193"/>
      <c r="B2036" s="213"/>
      <c r="C2036" s="213"/>
      <c r="D2036" s="213" t="str">
        <f ca="1">IF(ISERROR($Q2036),"",OFFSET(K!$D$1,$Q2036-1,0))</f>
        <v/>
      </c>
      <c r="E2036" s="213" t="str">
        <f ca="1">IF(ISERROR($Q2036),"",OFFSET(K!$C$1,$Q2036-1,0))</f>
        <v/>
      </c>
      <c r="F2036" s="213" t="str">
        <f t="shared" ca="1" si="31"/>
        <v/>
      </c>
      <c r="G2036" s="198"/>
      <c r="H2036" s="207"/>
      <c r="I2036" s="207"/>
      <c r="J2036" s="207"/>
      <c r="K2036" s="207"/>
      <c r="L2036" s="207"/>
      <c r="M2036" s="207"/>
      <c r="N2036" s="207"/>
      <c r="O2036" s="199"/>
      <c r="P2036" s="208"/>
      <c r="Q2036" s="209" t="e">
        <f>IF(OR(C2036="",C2036=R$4,C2036=S$4),NA(),MATCH($B2036&amp;$C2036,K!$E:$E,0))</f>
        <v>#N/A</v>
      </c>
    </row>
    <row r="2037" spans="1:17" ht="20.25">
      <c r="A2037" s="193"/>
      <c r="B2037" s="213"/>
      <c r="C2037" s="213"/>
      <c r="D2037" s="213" t="str">
        <f ca="1">IF(ISERROR($Q2037),"",OFFSET(K!$D$1,$Q2037-1,0))</f>
        <v/>
      </c>
      <c r="E2037" s="213" t="str">
        <f ca="1">IF(ISERROR($Q2037),"",OFFSET(K!$C$1,$Q2037-1,0))</f>
        <v/>
      </c>
      <c r="F2037" s="213" t="str">
        <f t="shared" ca="1" si="31"/>
        <v/>
      </c>
      <c r="G2037" s="198"/>
      <c r="H2037" s="207"/>
      <c r="I2037" s="207"/>
      <c r="J2037" s="207"/>
      <c r="K2037" s="207"/>
      <c r="L2037" s="207"/>
      <c r="M2037" s="207"/>
      <c r="N2037" s="207"/>
      <c r="O2037" s="199"/>
      <c r="P2037" s="208"/>
      <c r="Q2037" s="209" t="e">
        <f>IF(OR(C2037="",C2037=R$4,C2037=S$4),NA(),MATCH($B2037&amp;$C2037,K!$E:$E,0))</f>
        <v>#N/A</v>
      </c>
    </row>
    <row r="2038" spans="1:17" ht="20.25">
      <c r="A2038" s="193"/>
      <c r="B2038" s="213"/>
      <c r="C2038" s="213"/>
      <c r="D2038" s="213" t="str">
        <f ca="1">IF(ISERROR($Q2038),"",OFFSET(K!$D$1,$Q2038-1,0))</f>
        <v/>
      </c>
      <c r="E2038" s="213" t="str">
        <f ca="1">IF(ISERROR($Q2038),"",OFFSET(K!$C$1,$Q2038-1,0))</f>
        <v/>
      </c>
      <c r="F2038" s="213" t="str">
        <f t="shared" ca="1" si="31"/>
        <v/>
      </c>
      <c r="G2038" s="198"/>
      <c r="H2038" s="207"/>
      <c r="I2038" s="207"/>
      <c r="J2038" s="207"/>
      <c r="K2038" s="207"/>
      <c r="L2038" s="207"/>
      <c r="M2038" s="207"/>
      <c r="N2038" s="207"/>
      <c r="O2038" s="199"/>
      <c r="P2038" s="208"/>
      <c r="Q2038" s="209" t="e">
        <f>IF(OR(C2038="",C2038=R$4,C2038=S$4),NA(),MATCH($B2038&amp;$C2038,K!$E:$E,0))</f>
        <v>#N/A</v>
      </c>
    </row>
    <row r="2039" spans="1:17" ht="20.25">
      <c r="A2039" s="193"/>
      <c r="B2039" s="213"/>
      <c r="C2039" s="213"/>
      <c r="D2039" s="213" t="str">
        <f ca="1">IF(ISERROR($Q2039),"",OFFSET(K!$D$1,$Q2039-1,0))</f>
        <v/>
      </c>
      <c r="E2039" s="213" t="str">
        <f ca="1">IF(ISERROR($Q2039),"",OFFSET(K!$C$1,$Q2039-1,0))</f>
        <v/>
      </c>
      <c r="F2039" s="213" t="str">
        <f t="shared" ca="1" si="31"/>
        <v/>
      </c>
      <c r="G2039" s="198"/>
      <c r="H2039" s="207"/>
      <c r="I2039" s="207"/>
      <c r="J2039" s="207"/>
      <c r="K2039" s="207"/>
      <c r="L2039" s="207"/>
      <c r="M2039" s="207"/>
      <c r="N2039" s="207"/>
      <c r="O2039" s="199"/>
      <c r="P2039" s="208"/>
      <c r="Q2039" s="209" t="e">
        <f>IF(OR(C2039="",C2039=R$4,C2039=S$4),NA(),MATCH($B2039&amp;$C2039,K!$E:$E,0))</f>
        <v>#N/A</v>
      </c>
    </row>
    <row r="2040" spans="1:17" ht="20.25">
      <c r="A2040" s="193"/>
      <c r="B2040" s="213"/>
      <c r="C2040" s="213"/>
      <c r="D2040" s="213" t="str">
        <f ca="1">IF(ISERROR($Q2040),"",OFFSET(K!$D$1,$Q2040-1,0))</f>
        <v/>
      </c>
      <c r="E2040" s="213" t="str">
        <f ca="1">IF(ISERROR($Q2040),"",OFFSET(K!$C$1,$Q2040-1,0))</f>
        <v/>
      </c>
      <c r="F2040" s="213" t="str">
        <f t="shared" ca="1" si="31"/>
        <v/>
      </c>
      <c r="G2040" s="198"/>
      <c r="H2040" s="207"/>
      <c r="I2040" s="207"/>
      <c r="J2040" s="207"/>
      <c r="K2040" s="207"/>
      <c r="L2040" s="207"/>
      <c r="M2040" s="207"/>
      <c r="N2040" s="207"/>
      <c r="O2040" s="199"/>
      <c r="P2040" s="208"/>
      <c r="Q2040" s="209" t="e">
        <f>IF(OR(C2040="",C2040=R$4,C2040=S$4),NA(),MATCH($B2040&amp;$C2040,K!$E:$E,0))</f>
        <v>#N/A</v>
      </c>
    </row>
    <row r="2041" spans="1:17" ht="20.25">
      <c r="A2041" s="193"/>
      <c r="B2041" s="213"/>
      <c r="C2041" s="213"/>
      <c r="D2041" s="213" t="str">
        <f ca="1">IF(ISERROR($Q2041),"",OFFSET(K!$D$1,$Q2041-1,0))</f>
        <v/>
      </c>
      <c r="E2041" s="213" t="str">
        <f ca="1">IF(ISERROR($Q2041),"",OFFSET(K!$C$1,$Q2041-1,0))</f>
        <v/>
      </c>
      <c r="F2041" s="213" t="str">
        <f t="shared" ca="1" si="31"/>
        <v/>
      </c>
      <c r="G2041" s="198"/>
      <c r="H2041" s="207"/>
      <c r="I2041" s="207"/>
      <c r="J2041" s="207"/>
      <c r="K2041" s="207"/>
      <c r="L2041" s="207"/>
      <c r="M2041" s="207"/>
      <c r="N2041" s="207"/>
      <c r="O2041" s="199"/>
      <c r="P2041" s="208"/>
      <c r="Q2041" s="209" t="e">
        <f>IF(OR(C2041="",C2041=R$4,C2041=S$4),NA(),MATCH($B2041&amp;$C2041,K!$E:$E,0))</f>
        <v>#N/A</v>
      </c>
    </row>
    <row r="2042" spans="1:17" ht="20.25">
      <c r="A2042" s="193"/>
      <c r="B2042" s="213"/>
      <c r="C2042" s="213"/>
      <c r="D2042" s="213" t="str">
        <f ca="1">IF(ISERROR($Q2042),"",OFFSET(K!$D$1,$Q2042-1,0))</f>
        <v/>
      </c>
      <c r="E2042" s="213" t="str">
        <f ca="1">IF(ISERROR($Q2042),"",OFFSET(K!$C$1,$Q2042-1,0))</f>
        <v/>
      </c>
      <c r="F2042" s="213" t="str">
        <f t="shared" ca="1" si="31"/>
        <v/>
      </c>
      <c r="G2042" s="198"/>
      <c r="H2042" s="207"/>
      <c r="I2042" s="207"/>
      <c r="J2042" s="207"/>
      <c r="K2042" s="207"/>
      <c r="L2042" s="207"/>
      <c r="M2042" s="207"/>
      <c r="N2042" s="207"/>
      <c r="O2042" s="199"/>
      <c r="P2042" s="208"/>
      <c r="Q2042" s="209" t="e">
        <f>IF(OR(C2042="",C2042=R$4,C2042=S$4),NA(),MATCH($B2042&amp;$C2042,K!$E:$E,0))</f>
        <v>#N/A</v>
      </c>
    </row>
    <row r="2043" spans="1:17" ht="20.25">
      <c r="A2043" s="193"/>
      <c r="B2043" s="213"/>
      <c r="C2043" s="213"/>
      <c r="D2043" s="213" t="str">
        <f ca="1">IF(ISERROR($Q2043),"",OFFSET(K!$D$1,$Q2043-1,0))</f>
        <v/>
      </c>
      <c r="E2043" s="213" t="str">
        <f ca="1">IF(ISERROR($Q2043),"",OFFSET(K!$C$1,$Q2043-1,0))</f>
        <v/>
      </c>
      <c r="F2043" s="213" t="str">
        <f t="shared" ca="1" si="31"/>
        <v/>
      </c>
      <c r="G2043" s="198"/>
      <c r="H2043" s="207"/>
      <c r="I2043" s="207"/>
      <c r="J2043" s="207"/>
      <c r="K2043" s="207"/>
      <c r="L2043" s="207"/>
      <c r="M2043" s="207"/>
      <c r="N2043" s="207"/>
      <c r="O2043" s="199"/>
      <c r="P2043" s="208"/>
      <c r="Q2043" s="209" t="e">
        <f>IF(OR(C2043="",C2043=R$4,C2043=S$4),NA(),MATCH($B2043&amp;$C2043,K!$E:$E,0))</f>
        <v>#N/A</v>
      </c>
    </row>
    <row r="2044" spans="1:17" ht="20.25">
      <c r="A2044" s="193"/>
      <c r="B2044" s="213"/>
      <c r="C2044" s="213"/>
      <c r="D2044" s="213" t="str">
        <f ca="1">IF(ISERROR($Q2044),"",OFFSET(K!$D$1,$Q2044-1,0))</f>
        <v/>
      </c>
      <c r="E2044" s="213" t="str">
        <f ca="1">IF(ISERROR($Q2044),"",OFFSET(K!$C$1,$Q2044-1,0))</f>
        <v/>
      </c>
      <c r="F2044" s="213" t="str">
        <f t="shared" ca="1" si="31"/>
        <v/>
      </c>
      <c r="G2044" s="198"/>
      <c r="H2044" s="207"/>
      <c r="I2044" s="207"/>
      <c r="J2044" s="207"/>
      <c r="K2044" s="207"/>
      <c r="L2044" s="207"/>
      <c r="M2044" s="207"/>
      <c r="N2044" s="207"/>
      <c r="O2044" s="199"/>
      <c r="P2044" s="208"/>
      <c r="Q2044" s="209" t="e">
        <f>IF(OR(C2044="",C2044=R$4,C2044=S$4),NA(),MATCH($B2044&amp;$C2044,K!$E:$E,0))</f>
        <v>#N/A</v>
      </c>
    </row>
    <row r="2045" spans="1:17" ht="20.25">
      <c r="A2045" s="193"/>
      <c r="B2045" s="213"/>
      <c r="C2045" s="213"/>
      <c r="D2045" s="213" t="str">
        <f ca="1">IF(ISERROR($Q2045),"",OFFSET(K!$D$1,$Q2045-1,0))</f>
        <v/>
      </c>
      <c r="E2045" s="213" t="str">
        <f ca="1">IF(ISERROR($Q2045),"",OFFSET(K!$C$1,$Q2045-1,0))</f>
        <v/>
      </c>
      <c r="F2045" s="213" t="str">
        <f t="shared" ca="1" si="31"/>
        <v/>
      </c>
      <c r="G2045" s="198"/>
      <c r="H2045" s="207"/>
      <c r="I2045" s="207"/>
      <c r="J2045" s="207"/>
      <c r="K2045" s="207"/>
      <c r="L2045" s="207"/>
      <c r="M2045" s="207"/>
      <c r="N2045" s="207"/>
      <c r="O2045" s="199"/>
      <c r="P2045" s="208"/>
      <c r="Q2045" s="209" t="e">
        <f>IF(OR(C2045="",C2045=R$4,C2045=S$4),NA(),MATCH($B2045&amp;$C2045,K!$E:$E,0))</f>
        <v>#N/A</v>
      </c>
    </row>
    <row r="2046" spans="1:17" ht="20.25">
      <c r="A2046" s="193"/>
      <c r="B2046" s="213"/>
      <c r="C2046" s="213"/>
      <c r="D2046" s="213" t="str">
        <f ca="1">IF(ISERROR($Q2046),"",OFFSET(K!$D$1,$Q2046-1,0))</f>
        <v/>
      </c>
      <c r="E2046" s="213" t="str">
        <f ca="1">IF(ISERROR($Q2046),"",OFFSET(K!$C$1,$Q2046-1,0))</f>
        <v/>
      </c>
      <c r="F2046" s="213" t="str">
        <f t="shared" ca="1" si="31"/>
        <v/>
      </c>
      <c r="G2046" s="198"/>
      <c r="H2046" s="207"/>
      <c r="I2046" s="207"/>
      <c r="J2046" s="207"/>
      <c r="K2046" s="207"/>
      <c r="L2046" s="207"/>
      <c r="M2046" s="207"/>
      <c r="N2046" s="207"/>
      <c r="O2046" s="199"/>
      <c r="P2046" s="208"/>
      <c r="Q2046" s="209" t="e">
        <f>IF(OR(C2046="",C2046=R$4,C2046=S$4),NA(),MATCH($B2046&amp;$C2046,K!$E:$E,0))</f>
        <v>#N/A</v>
      </c>
    </row>
    <row r="2047" spans="1:17" ht="20.25">
      <c r="A2047" s="193"/>
      <c r="B2047" s="213"/>
      <c r="C2047" s="213"/>
      <c r="D2047" s="213" t="str">
        <f ca="1">IF(ISERROR($Q2047),"",OFFSET(K!$D$1,$Q2047-1,0))</f>
        <v/>
      </c>
      <c r="E2047" s="213" t="str">
        <f ca="1">IF(ISERROR($Q2047),"",OFFSET(K!$C$1,$Q2047-1,0))</f>
        <v/>
      </c>
      <c r="F2047" s="213" t="str">
        <f t="shared" ca="1" si="31"/>
        <v/>
      </c>
      <c r="G2047" s="198"/>
      <c r="H2047" s="207"/>
      <c r="I2047" s="207"/>
      <c r="J2047" s="207"/>
      <c r="K2047" s="207"/>
      <c r="L2047" s="207"/>
      <c r="M2047" s="207"/>
      <c r="N2047" s="207"/>
      <c r="O2047" s="199"/>
      <c r="P2047" s="208"/>
      <c r="Q2047" s="209" t="e">
        <f>IF(OR(C2047="",C2047=R$4,C2047=S$4),NA(),MATCH($B2047&amp;$C2047,K!$E:$E,0))</f>
        <v>#N/A</v>
      </c>
    </row>
    <row r="2048" spans="1:17" ht="20.25">
      <c r="A2048" s="193"/>
      <c r="B2048" s="213"/>
      <c r="C2048" s="213"/>
      <c r="D2048" s="213" t="str">
        <f ca="1">IF(ISERROR($Q2048),"",OFFSET(K!$D$1,$Q2048-1,0))</f>
        <v/>
      </c>
      <c r="E2048" s="213" t="str">
        <f ca="1">IF(ISERROR($Q2048),"",OFFSET(K!$C$1,$Q2048-1,0))</f>
        <v/>
      </c>
      <c r="F2048" s="213" t="str">
        <f t="shared" ca="1" si="31"/>
        <v/>
      </c>
      <c r="G2048" s="198"/>
      <c r="H2048" s="207"/>
      <c r="I2048" s="207"/>
      <c r="J2048" s="207"/>
      <c r="K2048" s="207"/>
      <c r="L2048" s="207"/>
      <c r="M2048" s="207"/>
      <c r="N2048" s="207"/>
      <c r="O2048" s="199"/>
      <c r="P2048" s="208"/>
      <c r="Q2048" s="209" t="e">
        <f>IF(OR(C2048="",C2048=R$4,C2048=S$4),NA(),MATCH($B2048&amp;$C2048,K!$E:$E,0))</f>
        <v>#N/A</v>
      </c>
    </row>
    <row r="2049" spans="1:17" ht="20.25">
      <c r="A2049" s="193"/>
      <c r="B2049" s="213"/>
      <c r="C2049" s="213"/>
      <c r="D2049" s="213" t="str">
        <f ca="1">IF(ISERROR($Q2049),"",OFFSET(K!$D$1,$Q2049-1,0))</f>
        <v/>
      </c>
      <c r="E2049" s="213" t="str">
        <f ca="1">IF(ISERROR($Q2049),"",OFFSET(K!$C$1,$Q2049-1,0))</f>
        <v/>
      </c>
      <c r="F2049" s="213" t="str">
        <f t="shared" ca="1" si="31"/>
        <v/>
      </c>
      <c r="G2049" s="198"/>
      <c r="H2049" s="207"/>
      <c r="I2049" s="207"/>
      <c r="J2049" s="207"/>
      <c r="K2049" s="207"/>
      <c r="L2049" s="207"/>
      <c r="M2049" s="207"/>
      <c r="N2049" s="207"/>
      <c r="O2049" s="199"/>
      <c r="P2049" s="208"/>
      <c r="Q2049" s="209" t="e">
        <f>IF(OR(C2049="",C2049=R$4,C2049=S$4),NA(),MATCH($B2049&amp;$C2049,K!$E:$E,0))</f>
        <v>#N/A</v>
      </c>
    </row>
    <row r="2050" spans="1:17" ht="20.25">
      <c r="A2050" s="193"/>
      <c r="B2050" s="213"/>
      <c r="C2050" s="213"/>
      <c r="D2050" s="213" t="str">
        <f ca="1">IF(ISERROR($Q2050),"",OFFSET(K!$D$1,$Q2050-1,0))</f>
        <v/>
      </c>
      <c r="E2050" s="213" t="str">
        <f ca="1">IF(ISERROR($Q2050),"",OFFSET(K!$C$1,$Q2050-1,0))</f>
        <v/>
      </c>
      <c r="F2050" s="213" t="str">
        <f t="shared" ca="1" si="31"/>
        <v/>
      </c>
      <c r="G2050" s="198"/>
      <c r="H2050" s="207"/>
      <c r="I2050" s="207"/>
      <c r="J2050" s="207"/>
      <c r="K2050" s="207"/>
      <c r="L2050" s="207"/>
      <c r="M2050" s="207"/>
      <c r="N2050" s="207"/>
      <c r="O2050" s="199"/>
      <c r="P2050" s="208"/>
      <c r="Q2050" s="209" t="e">
        <f>IF(OR(C2050="",C2050=R$4,C2050=S$4),NA(),MATCH($B2050&amp;$C2050,K!$E:$E,0))</f>
        <v>#N/A</v>
      </c>
    </row>
    <row r="2051" spans="1:17" ht="20.25">
      <c r="A2051" s="193"/>
      <c r="B2051" s="213"/>
      <c r="C2051" s="213"/>
      <c r="D2051" s="213" t="str">
        <f ca="1">IF(ISERROR($Q2051),"",OFFSET(K!$D$1,$Q2051-1,0))</f>
        <v/>
      </c>
      <c r="E2051" s="213" t="str">
        <f ca="1">IF(ISERROR($Q2051),"",OFFSET(K!$C$1,$Q2051-1,0))</f>
        <v/>
      </c>
      <c r="F2051" s="213" t="str">
        <f t="shared" ca="1" si="31"/>
        <v/>
      </c>
      <c r="G2051" s="198"/>
      <c r="H2051" s="207"/>
      <c r="I2051" s="207"/>
      <c r="J2051" s="207"/>
      <c r="K2051" s="207"/>
      <c r="L2051" s="207"/>
      <c r="M2051" s="207"/>
      <c r="N2051" s="207"/>
      <c r="O2051" s="199"/>
      <c r="P2051" s="208"/>
      <c r="Q2051" s="209" t="e">
        <f>IF(OR(C2051="",C2051=R$4,C2051=S$4),NA(),MATCH($B2051&amp;$C2051,K!$E:$E,0))</f>
        <v>#N/A</v>
      </c>
    </row>
    <row r="2052" spans="1:17" ht="20.25">
      <c r="A2052" s="193"/>
      <c r="B2052" s="213"/>
      <c r="C2052" s="213"/>
      <c r="D2052" s="213" t="str">
        <f ca="1">IF(ISERROR($Q2052),"",OFFSET(K!$D$1,$Q2052-1,0))</f>
        <v/>
      </c>
      <c r="E2052" s="213" t="str">
        <f ca="1">IF(ISERROR($Q2052),"",OFFSET(K!$C$1,$Q2052-1,0))</f>
        <v/>
      </c>
      <c r="F2052" s="213" t="str">
        <f t="shared" ca="1" si="31"/>
        <v/>
      </c>
      <c r="G2052" s="198"/>
      <c r="H2052" s="207"/>
      <c r="I2052" s="207"/>
      <c r="J2052" s="207"/>
      <c r="K2052" s="207"/>
      <c r="L2052" s="207"/>
      <c r="M2052" s="207"/>
      <c r="N2052" s="207"/>
      <c r="O2052" s="199"/>
      <c r="P2052" s="208"/>
      <c r="Q2052" s="209" t="e">
        <f>IF(OR(C2052="",C2052=R$4,C2052=S$4),NA(),MATCH($B2052&amp;$C2052,K!$E:$E,0))</f>
        <v>#N/A</v>
      </c>
    </row>
    <row r="2053" spans="1:17" ht="20.25">
      <c r="A2053" s="193"/>
      <c r="B2053" s="213"/>
      <c r="C2053" s="213"/>
      <c r="D2053" s="213" t="str">
        <f ca="1">IF(ISERROR($Q2053),"",OFFSET(K!$D$1,$Q2053-1,0))</f>
        <v/>
      </c>
      <c r="E2053" s="213" t="str">
        <f ca="1">IF(ISERROR($Q2053),"",OFFSET(K!$C$1,$Q2053-1,0))</f>
        <v/>
      </c>
      <c r="F2053" s="213" t="str">
        <f t="shared" ref="F2053:F2116" ca="1" si="32">IF(ISERROR($Q2053),"",OFFSET(S_E1,MATCH(B2053&amp;D2053,S_M,0)-1,0))</f>
        <v/>
      </c>
      <c r="G2053" s="198"/>
      <c r="H2053" s="207"/>
      <c r="I2053" s="207"/>
      <c r="J2053" s="207"/>
      <c r="K2053" s="207"/>
      <c r="L2053" s="207"/>
      <c r="M2053" s="207"/>
      <c r="N2053" s="207"/>
      <c r="O2053" s="199"/>
      <c r="P2053" s="208"/>
      <c r="Q2053" s="209" t="e">
        <f>IF(OR(C2053="",C2053=R$4,C2053=S$4),NA(),MATCH($B2053&amp;$C2053,K!$E:$E,0))</f>
        <v>#N/A</v>
      </c>
    </row>
    <row r="2054" spans="1:17" ht="20.25">
      <c r="A2054" s="193"/>
      <c r="B2054" s="213"/>
      <c r="C2054" s="213"/>
      <c r="D2054" s="213" t="str">
        <f ca="1">IF(ISERROR($Q2054),"",OFFSET(K!$D$1,$Q2054-1,0))</f>
        <v/>
      </c>
      <c r="E2054" s="213" t="str">
        <f ca="1">IF(ISERROR($Q2054),"",OFFSET(K!$C$1,$Q2054-1,0))</f>
        <v/>
      </c>
      <c r="F2054" s="213" t="str">
        <f t="shared" ca="1" si="32"/>
        <v/>
      </c>
      <c r="G2054" s="198"/>
      <c r="H2054" s="207"/>
      <c r="I2054" s="207"/>
      <c r="J2054" s="207"/>
      <c r="K2054" s="207"/>
      <c r="L2054" s="207"/>
      <c r="M2054" s="207"/>
      <c r="N2054" s="207"/>
      <c r="O2054" s="199"/>
      <c r="P2054" s="208"/>
      <c r="Q2054" s="209" t="e">
        <f>IF(OR(C2054="",C2054=R$4,C2054=S$4),NA(),MATCH($B2054&amp;$C2054,K!$E:$E,0))</f>
        <v>#N/A</v>
      </c>
    </row>
    <row r="2055" spans="1:17" ht="20.25">
      <c r="A2055" s="193"/>
      <c r="B2055" s="213"/>
      <c r="C2055" s="213"/>
      <c r="D2055" s="213" t="str">
        <f ca="1">IF(ISERROR($Q2055),"",OFFSET(K!$D$1,$Q2055-1,0))</f>
        <v/>
      </c>
      <c r="E2055" s="213" t="str">
        <f ca="1">IF(ISERROR($Q2055),"",OFFSET(K!$C$1,$Q2055-1,0))</f>
        <v/>
      </c>
      <c r="F2055" s="213" t="str">
        <f t="shared" ca="1" si="32"/>
        <v/>
      </c>
      <c r="G2055" s="198"/>
      <c r="H2055" s="207"/>
      <c r="I2055" s="207"/>
      <c r="J2055" s="207"/>
      <c r="K2055" s="207"/>
      <c r="L2055" s="207"/>
      <c r="M2055" s="207"/>
      <c r="N2055" s="207"/>
      <c r="O2055" s="199"/>
      <c r="P2055" s="208"/>
      <c r="Q2055" s="209" t="e">
        <f>IF(OR(C2055="",C2055=R$4,C2055=S$4),NA(),MATCH($B2055&amp;$C2055,K!$E:$E,0))</f>
        <v>#N/A</v>
      </c>
    </row>
    <row r="2056" spans="1:17" ht="20.25">
      <c r="A2056" s="193"/>
      <c r="B2056" s="213"/>
      <c r="C2056" s="213"/>
      <c r="D2056" s="213" t="str">
        <f ca="1">IF(ISERROR($Q2056),"",OFFSET(K!$D$1,$Q2056-1,0))</f>
        <v/>
      </c>
      <c r="E2056" s="213" t="str">
        <f ca="1">IF(ISERROR($Q2056),"",OFFSET(K!$C$1,$Q2056-1,0))</f>
        <v/>
      </c>
      <c r="F2056" s="213" t="str">
        <f t="shared" ca="1" si="32"/>
        <v/>
      </c>
      <c r="G2056" s="198"/>
      <c r="H2056" s="207"/>
      <c r="I2056" s="207"/>
      <c r="J2056" s="207"/>
      <c r="K2056" s="207"/>
      <c r="L2056" s="207"/>
      <c r="M2056" s="207"/>
      <c r="N2056" s="207"/>
      <c r="O2056" s="199"/>
      <c r="P2056" s="208"/>
      <c r="Q2056" s="209" t="e">
        <f>IF(OR(C2056="",C2056=R$4,C2056=S$4),NA(),MATCH($B2056&amp;$C2056,K!$E:$E,0))</f>
        <v>#N/A</v>
      </c>
    </row>
    <row r="2057" spans="1:17" ht="20.25">
      <c r="A2057" s="193"/>
      <c r="B2057" s="213"/>
      <c r="C2057" s="213"/>
      <c r="D2057" s="213" t="str">
        <f ca="1">IF(ISERROR($Q2057),"",OFFSET(K!$D$1,$Q2057-1,0))</f>
        <v/>
      </c>
      <c r="E2057" s="213" t="str">
        <f ca="1">IF(ISERROR($Q2057),"",OFFSET(K!$C$1,$Q2057-1,0))</f>
        <v/>
      </c>
      <c r="F2057" s="213" t="str">
        <f t="shared" ca="1" si="32"/>
        <v/>
      </c>
      <c r="G2057" s="198"/>
      <c r="H2057" s="207"/>
      <c r="I2057" s="207"/>
      <c r="J2057" s="207"/>
      <c r="K2057" s="207"/>
      <c r="L2057" s="207"/>
      <c r="M2057" s="207"/>
      <c r="N2057" s="207"/>
      <c r="O2057" s="199"/>
      <c r="P2057" s="208"/>
      <c r="Q2057" s="209" t="e">
        <f>IF(OR(C2057="",C2057=R$4,C2057=S$4),NA(),MATCH($B2057&amp;$C2057,K!$E:$E,0))</f>
        <v>#N/A</v>
      </c>
    </row>
    <row r="2058" spans="1:17" ht="20.25">
      <c r="A2058" s="193"/>
      <c r="B2058" s="213"/>
      <c r="C2058" s="213"/>
      <c r="D2058" s="213" t="str">
        <f ca="1">IF(ISERROR($Q2058),"",OFFSET(K!$D$1,$Q2058-1,0))</f>
        <v/>
      </c>
      <c r="E2058" s="213" t="str">
        <f ca="1">IF(ISERROR($Q2058),"",OFFSET(K!$C$1,$Q2058-1,0))</f>
        <v/>
      </c>
      <c r="F2058" s="213" t="str">
        <f t="shared" ca="1" si="32"/>
        <v/>
      </c>
      <c r="G2058" s="198"/>
      <c r="H2058" s="207"/>
      <c r="I2058" s="207"/>
      <c r="J2058" s="207"/>
      <c r="K2058" s="207"/>
      <c r="L2058" s="207"/>
      <c r="M2058" s="207"/>
      <c r="N2058" s="207"/>
      <c r="O2058" s="199"/>
      <c r="P2058" s="208"/>
      <c r="Q2058" s="209" t="e">
        <f>IF(OR(C2058="",C2058=R$4,C2058=S$4),NA(),MATCH($B2058&amp;$C2058,K!$E:$E,0))</f>
        <v>#N/A</v>
      </c>
    </row>
    <row r="2059" spans="1:17" ht="20.25">
      <c r="A2059" s="193"/>
      <c r="B2059" s="213"/>
      <c r="C2059" s="213"/>
      <c r="D2059" s="213" t="str">
        <f ca="1">IF(ISERROR($Q2059),"",OFFSET(K!$D$1,$Q2059-1,0))</f>
        <v/>
      </c>
      <c r="E2059" s="213" t="str">
        <f ca="1">IF(ISERROR($Q2059),"",OFFSET(K!$C$1,$Q2059-1,0))</f>
        <v/>
      </c>
      <c r="F2059" s="213" t="str">
        <f t="shared" ca="1" si="32"/>
        <v/>
      </c>
      <c r="G2059" s="198"/>
      <c r="H2059" s="207"/>
      <c r="I2059" s="207"/>
      <c r="J2059" s="207"/>
      <c r="K2059" s="207"/>
      <c r="L2059" s="207"/>
      <c r="M2059" s="207"/>
      <c r="N2059" s="207"/>
      <c r="O2059" s="199"/>
      <c r="P2059" s="208"/>
      <c r="Q2059" s="209" t="e">
        <f>IF(OR(C2059="",C2059=R$4,C2059=S$4),NA(),MATCH($B2059&amp;$C2059,K!$E:$E,0))</f>
        <v>#N/A</v>
      </c>
    </row>
    <row r="2060" spans="1:17" ht="20.25">
      <c r="A2060" s="193"/>
      <c r="B2060" s="213"/>
      <c r="C2060" s="213"/>
      <c r="D2060" s="213" t="str">
        <f ca="1">IF(ISERROR($Q2060),"",OFFSET(K!$D$1,$Q2060-1,0))</f>
        <v/>
      </c>
      <c r="E2060" s="213" t="str">
        <f ca="1">IF(ISERROR($Q2060),"",OFFSET(K!$C$1,$Q2060-1,0))</f>
        <v/>
      </c>
      <c r="F2060" s="213" t="str">
        <f t="shared" ca="1" si="32"/>
        <v/>
      </c>
      <c r="G2060" s="198"/>
      <c r="H2060" s="207"/>
      <c r="I2060" s="207"/>
      <c r="J2060" s="207"/>
      <c r="K2060" s="207"/>
      <c r="L2060" s="207"/>
      <c r="M2060" s="207"/>
      <c r="N2060" s="207"/>
      <c r="O2060" s="199"/>
      <c r="P2060" s="208"/>
      <c r="Q2060" s="209" t="e">
        <f>IF(OR(C2060="",C2060=R$4,C2060=S$4),NA(),MATCH($B2060&amp;$C2060,K!$E:$E,0))</f>
        <v>#N/A</v>
      </c>
    </row>
    <row r="2061" spans="1:17" ht="20.25">
      <c r="A2061" s="193"/>
      <c r="B2061" s="213"/>
      <c r="C2061" s="213"/>
      <c r="D2061" s="213" t="str">
        <f ca="1">IF(ISERROR($Q2061),"",OFFSET(K!$D$1,$Q2061-1,0))</f>
        <v/>
      </c>
      <c r="E2061" s="213" t="str">
        <f ca="1">IF(ISERROR($Q2061),"",OFFSET(K!$C$1,$Q2061-1,0))</f>
        <v/>
      </c>
      <c r="F2061" s="213" t="str">
        <f t="shared" ca="1" si="32"/>
        <v/>
      </c>
      <c r="G2061" s="198"/>
      <c r="H2061" s="207"/>
      <c r="I2061" s="207"/>
      <c r="J2061" s="207"/>
      <c r="K2061" s="207"/>
      <c r="L2061" s="207"/>
      <c r="M2061" s="207"/>
      <c r="N2061" s="207"/>
      <c r="O2061" s="199"/>
      <c r="P2061" s="208"/>
      <c r="Q2061" s="209" t="e">
        <f>IF(OR(C2061="",C2061=R$4,C2061=S$4),NA(),MATCH($B2061&amp;$C2061,K!$E:$E,0))</f>
        <v>#N/A</v>
      </c>
    </row>
    <row r="2062" spans="1:17" ht="20.25">
      <c r="A2062" s="193"/>
      <c r="B2062" s="213"/>
      <c r="C2062" s="213"/>
      <c r="D2062" s="213" t="str">
        <f ca="1">IF(ISERROR($Q2062),"",OFFSET(K!$D$1,$Q2062-1,0))</f>
        <v/>
      </c>
      <c r="E2062" s="213" t="str">
        <f ca="1">IF(ISERROR($Q2062),"",OFFSET(K!$C$1,$Q2062-1,0))</f>
        <v/>
      </c>
      <c r="F2062" s="213" t="str">
        <f t="shared" ca="1" si="32"/>
        <v/>
      </c>
      <c r="G2062" s="198"/>
      <c r="H2062" s="207"/>
      <c r="I2062" s="207"/>
      <c r="J2062" s="207"/>
      <c r="K2062" s="207"/>
      <c r="L2062" s="207"/>
      <c r="M2062" s="207"/>
      <c r="N2062" s="207"/>
      <c r="O2062" s="199"/>
      <c r="P2062" s="208"/>
      <c r="Q2062" s="209" t="e">
        <f>IF(OR(C2062="",C2062=R$4,C2062=S$4),NA(),MATCH($B2062&amp;$C2062,K!$E:$E,0))</f>
        <v>#N/A</v>
      </c>
    </row>
    <row r="2063" spans="1:17" ht="20.25">
      <c r="A2063" s="193"/>
      <c r="B2063" s="213"/>
      <c r="C2063" s="213"/>
      <c r="D2063" s="213" t="str">
        <f ca="1">IF(ISERROR($Q2063),"",OFFSET(K!$D$1,$Q2063-1,0))</f>
        <v/>
      </c>
      <c r="E2063" s="213" t="str">
        <f ca="1">IF(ISERROR($Q2063),"",OFFSET(K!$C$1,$Q2063-1,0))</f>
        <v/>
      </c>
      <c r="F2063" s="213" t="str">
        <f t="shared" ca="1" si="32"/>
        <v/>
      </c>
      <c r="G2063" s="198"/>
      <c r="H2063" s="207"/>
      <c r="I2063" s="207"/>
      <c r="J2063" s="207"/>
      <c r="K2063" s="207"/>
      <c r="L2063" s="207"/>
      <c r="M2063" s="207"/>
      <c r="N2063" s="207"/>
      <c r="O2063" s="199"/>
      <c r="P2063" s="208"/>
      <c r="Q2063" s="209" t="e">
        <f>IF(OR(C2063="",C2063=R$4,C2063=S$4),NA(),MATCH($B2063&amp;$C2063,K!$E:$E,0))</f>
        <v>#N/A</v>
      </c>
    </row>
    <row r="2064" spans="1:17" ht="20.25">
      <c r="A2064" s="193"/>
      <c r="B2064" s="213"/>
      <c r="C2064" s="213"/>
      <c r="D2064" s="213" t="str">
        <f ca="1">IF(ISERROR($Q2064),"",OFFSET(K!$D$1,$Q2064-1,0))</f>
        <v/>
      </c>
      <c r="E2064" s="213" t="str">
        <f ca="1">IF(ISERROR($Q2064),"",OFFSET(K!$C$1,$Q2064-1,0))</f>
        <v/>
      </c>
      <c r="F2064" s="213" t="str">
        <f t="shared" ca="1" si="32"/>
        <v/>
      </c>
      <c r="G2064" s="198"/>
      <c r="H2064" s="207"/>
      <c r="I2064" s="207"/>
      <c r="J2064" s="207"/>
      <c r="K2064" s="207"/>
      <c r="L2064" s="207"/>
      <c r="M2064" s="207"/>
      <c r="N2064" s="207"/>
      <c r="O2064" s="199"/>
      <c r="P2064" s="208"/>
      <c r="Q2064" s="209" t="e">
        <f>IF(OR(C2064="",C2064=R$4,C2064=S$4),NA(),MATCH($B2064&amp;$C2064,K!$E:$E,0))</f>
        <v>#N/A</v>
      </c>
    </row>
    <row r="2065" spans="1:17" ht="20.25">
      <c r="A2065" s="193"/>
      <c r="B2065" s="213"/>
      <c r="C2065" s="213"/>
      <c r="D2065" s="213" t="str">
        <f ca="1">IF(ISERROR($Q2065),"",OFFSET(K!$D$1,$Q2065-1,0))</f>
        <v/>
      </c>
      <c r="E2065" s="213" t="str">
        <f ca="1">IF(ISERROR($Q2065),"",OFFSET(K!$C$1,$Q2065-1,0))</f>
        <v/>
      </c>
      <c r="F2065" s="213" t="str">
        <f t="shared" ca="1" si="32"/>
        <v/>
      </c>
      <c r="G2065" s="198"/>
      <c r="H2065" s="207"/>
      <c r="I2065" s="207"/>
      <c r="J2065" s="207"/>
      <c r="K2065" s="207"/>
      <c r="L2065" s="207"/>
      <c r="M2065" s="207"/>
      <c r="N2065" s="207"/>
      <c r="O2065" s="199"/>
      <c r="P2065" s="208"/>
      <c r="Q2065" s="209" t="e">
        <f>IF(OR(C2065="",C2065=R$4,C2065=S$4),NA(),MATCH($B2065&amp;$C2065,K!$E:$E,0))</f>
        <v>#N/A</v>
      </c>
    </row>
    <row r="2066" spans="1:17" ht="20.25">
      <c r="A2066" s="193"/>
      <c r="B2066" s="213"/>
      <c r="C2066" s="213"/>
      <c r="D2066" s="213" t="str">
        <f ca="1">IF(ISERROR($Q2066),"",OFFSET(K!$D$1,$Q2066-1,0))</f>
        <v/>
      </c>
      <c r="E2066" s="213" t="str">
        <f ca="1">IF(ISERROR($Q2066),"",OFFSET(K!$C$1,$Q2066-1,0))</f>
        <v/>
      </c>
      <c r="F2066" s="213" t="str">
        <f t="shared" ca="1" si="32"/>
        <v/>
      </c>
      <c r="G2066" s="198"/>
      <c r="H2066" s="207"/>
      <c r="I2066" s="207"/>
      <c r="J2066" s="207"/>
      <c r="K2066" s="207"/>
      <c r="L2066" s="207"/>
      <c r="M2066" s="207"/>
      <c r="N2066" s="207"/>
      <c r="O2066" s="199"/>
      <c r="P2066" s="208"/>
      <c r="Q2066" s="209" t="e">
        <f>IF(OR(C2066="",C2066=R$4,C2066=S$4),NA(),MATCH($B2066&amp;$C2066,K!$E:$E,0))</f>
        <v>#N/A</v>
      </c>
    </row>
    <row r="2067" spans="1:17" ht="20.25">
      <c r="A2067" s="193"/>
      <c r="B2067" s="213"/>
      <c r="C2067" s="213"/>
      <c r="D2067" s="213" t="str">
        <f ca="1">IF(ISERROR($Q2067),"",OFFSET(K!$D$1,$Q2067-1,0))</f>
        <v/>
      </c>
      <c r="E2067" s="213" t="str">
        <f ca="1">IF(ISERROR($Q2067),"",OFFSET(K!$C$1,$Q2067-1,0))</f>
        <v/>
      </c>
      <c r="F2067" s="213" t="str">
        <f t="shared" ca="1" si="32"/>
        <v/>
      </c>
      <c r="G2067" s="198"/>
      <c r="H2067" s="207"/>
      <c r="I2067" s="207"/>
      <c r="J2067" s="207"/>
      <c r="K2067" s="207"/>
      <c r="L2067" s="207"/>
      <c r="M2067" s="207"/>
      <c r="N2067" s="207"/>
      <c r="O2067" s="199"/>
      <c r="P2067" s="208"/>
      <c r="Q2067" s="209" t="e">
        <f>IF(OR(C2067="",C2067=R$4,C2067=S$4),NA(),MATCH($B2067&amp;$C2067,K!$E:$E,0))</f>
        <v>#N/A</v>
      </c>
    </row>
    <row r="2068" spans="1:17" ht="20.25">
      <c r="A2068" s="193"/>
      <c r="B2068" s="213"/>
      <c r="C2068" s="213"/>
      <c r="D2068" s="213" t="str">
        <f ca="1">IF(ISERROR($Q2068),"",OFFSET(K!$D$1,$Q2068-1,0))</f>
        <v/>
      </c>
      <c r="E2068" s="213" t="str">
        <f ca="1">IF(ISERROR($Q2068),"",OFFSET(K!$C$1,$Q2068-1,0))</f>
        <v/>
      </c>
      <c r="F2068" s="213" t="str">
        <f t="shared" ca="1" si="32"/>
        <v/>
      </c>
      <c r="G2068" s="198"/>
      <c r="H2068" s="207"/>
      <c r="I2068" s="207"/>
      <c r="J2068" s="207"/>
      <c r="K2068" s="207"/>
      <c r="L2068" s="207"/>
      <c r="M2068" s="207"/>
      <c r="N2068" s="207"/>
      <c r="O2068" s="199"/>
      <c r="P2068" s="208"/>
      <c r="Q2068" s="209" t="e">
        <f>IF(OR(C2068="",C2068=R$4,C2068=S$4),NA(),MATCH($B2068&amp;$C2068,K!$E:$E,0))</f>
        <v>#N/A</v>
      </c>
    </row>
    <row r="2069" spans="1:17" ht="20.25">
      <c r="A2069" s="193"/>
      <c r="B2069" s="213"/>
      <c r="C2069" s="213"/>
      <c r="D2069" s="213" t="str">
        <f ca="1">IF(ISERROR($Q2069),"",OFFSET(K!$D$1,$Q2069-1,0))</f>
        <v/>
      </c>
      <c r="E2069" s="213" t="str">
        <f ca="1">IF(ISERROR($Q2069),"",OFFSET(K!$C$1,$Q2069-1,0))</f>
        <v/>
      </c>
      <c r="F2069" s="213" t="str">
        <f t="shared" ca="1" si="32"/>
        <v/>
      </c>
      <c r="G2069" s="198"/>
      <c r="H2069" s="207"/>
      <c r="I2069" s="207"/>
      <c r="J2069" s="207"/>
      <c r="K2069" s="207"/>
      <c r="L2069" s="207"/>
      <c r="M2069" s="207"/>
      <c r="N2069" s="207"/>
      <c r="O2069" s="199"/>
      <c r="P2069" s="208"/>
      <c r="Q2069" s="209" t="e">
        <f>IF(OR(C2069="",C2069=R$4,C2069=S$4),NA(),MATCH($B2069&amp;$C2069,K!$E:$E,0))</f>
        <v>#N/A</v>
      </c>
    </row>
    <row r="2070" spans="1:17" ht="20.25">
      <c r="A2070" s="193"/>
      <c r="B2070" s="213"/>
      <c r="C2070" s="213"/>
      <c r="D2070" s="213" t="str">
        <f ca="1">IF(ISERROR($Q2070),"",OFFSET(K!$D$1,$Q2070-1,0))</f>
        <v/>
      </c>
      <c r="E2070" s="213" t="str">
        <f ca="1">IF(ISERROR($Q2070),"",OFFSET(K!$C$1,$Q2070-1,0))</f>
        <v/>
      </c>
      <c r="F2070" s="213" t="str">
        <f t="shared" ca="1" si="32"/>
        <v/>
      </c>
      <c r="G2070" s="198"/>
      <c r="H2070" s="207"/>
      <c r="I2070" s="207"/>
      <c r="J2070" s="207"/>
      <c r="K2070" s="207"/>
      <c r="L2070" s="207"/>
      <c r="M2070" s="207"/>
      <c r="N2070" s="207"/>
      <c r="O2070" s="199"/>
      <c r="P2070" s="208"/>
      <c r="Q2070" s="209" t="e">
        <f>IF(OR(C2070="",C2070=R$4,C2070=S$4),NA(),MATCH($B2070&amp;$C2070,K!$E:$E,0))</f>
        <v>#N/A</v>
      </c>
    </row>
    <row r="2071" spans="1:17" ht="20.25">
      <c r="A2071" s="193"/>
      <c r="B2071" s="213"/>
      <c r="C2071" s="213"/>
      <c r="D2071" s="213" t="str">
        <f ca="1">IF(ISERROR($Q2071),"",OFFSET(K!$D$1,$Q2071-1,0))</f>
        <v/>
      </c>
      <c r="E2071" s="213" t="str">
        <f ca="1">IF(ISERROR($Q2071),"",OFFSET(K!$C$1,$Q2071-1,0))</f>
        <v/>
      </c>
      <c r="F2071" s="213" t="str">
        <f t="shared" ca="1" si="32"/>
        <v/>
      </c>
      <c r="G2071" s="198"/>
      <c r="H2071" s="207"/>
      <c r="I2071" s="207"/>
      <c r="J2071" s="207"/>
      <c r="K2071" s="207"/>
      <c r="L2071" s="207"/>
      <c r="M2071" s="207"/>
      <c r="N2071" s="207"/>
      <c r="O2071" s="199"/>
      <c r="P2071" s="208"/>
      <c r="Q2071" s="209" t="e">
        <f>IF(OR(C2071="",C2071=R$4,C2071=S$4),NA(),MATCH($B2071&amp;$C2071,K!$E:$E,0))</f>
        <v>#N/A</v>
      </c>
    </row>
    <row r="2072" spans="1:17" ht="20.25">
      <c r="A2072" s="193"/>
      <c r="B2072" s="213"/>
      <c r="C2072" s="213"/>
      <c r="D2072" s="213" t="str">
        <f ca="1">IF(ISERROR($Q2072),"",OFFSET(K!$D$1,$Q2072-1,0))</f>
        <v/>
      </c>
      <c r="E2072" s="213" t="str">
        <f ca="1">IF(ISERROR($Q2072),"",OFFSET(K!$C$1,$Q2072-1,0))</f>
        <v/>
      </c>
      <c r="F2072" s="213" t="str">
        <f t="shared" ca="1" si="32"/>
        <v/>
      </c>
      <c r="G2072" s="198"/>
      <c r="H2072" s="207"/>
      <c r="I2072" s="207"/>
      <c r="J2072" s="207"/>
      <c r="K2072" s="207"/>
      <c r="L2072" s="207"/>
      <c r="M2072" s="207"/>
      <c r="N2072" s="207"/>
      <c r="O2072" s="199"/>
      <c r="P2072" s="208"/>
      <c r="Q2072" s="209" t="e">
        <f>IF(OR(C2072="",C2072=R$4,C2072=S$4),NA(),MATCH($B2072&amp;$C2072,K!$E:$E,0))</f>
        <v>#N/A</v>
      </c>
    </row>
    <row r="2073" spans="1:17" ht="20.25">
      <c r="A2073" s="193"/>
      <c r="B2073" s="213"/>
      <c r="C2073" s="213"/>
      <c r="D2073" s="213" t="str">
        <f ca="1">IF(ISERROR($Q2073),"",OFFSET(K!$D$1,$Q2073-1,0))</f>
        <v/>
      </c>
      <c r="E2073" s="213" t="str">
        <f ca="1">IF(ISERROR($Q2073),"",OFFSET(K!$C$1,$Q2073-1,0))</f>
        <v/>
      </c>
      <c r="F2073" s="213" t="str">
        <f t="shared" ca="1" si="32"/>
        <v/>
      </c>
      <c r="G2073" s="198"/>
      <c r="H2073" s="207"/>
      <c r="I2073" s="207"/>
      <c r="J2073" s="207"/>
      <c r="K2073" s="207"/>
      <c r="L2073" s="207"/>
      <c r="M2073" s="207"/>
      <c r="N2073" s="207"/>
      <c r="O2073" s="199"/>
      <c r="P2073" s="208"/>
      <c r="Q2073" s="209" t="e">
        <f>IF(OR(C2073="",C2073=R$4,C2073=S$4),NA(),MATCH($B2073&amp;$C2073,K!$E:$E,0))</f>
        <v>#N/A</v>
      </c>
    </row>
    <row r="2074" spans="1:17" ht="20.25">
      <c r="A2074" s="193"/>
      <c r="B2074" s="213"/>
      <c r="C2074" s="213"/>
      <c r="D2074" s="213" t="str">
        <f ca="1">IF(ISERROR($Q2074),"",OFFSET(K!$D$1,$Q2074-1,0))</f>
        <v/>
      </c>
      <c r="E2074" s="213" t="str">
        <f ca="1">IF(ISERROR($Q2074),"",OFFSET(K!$C$1,$Q2074-1,0))</f>
        <v/>
      </c>
      <c r="F2074" s="213" t="str">
        <f t="shared" ca="1" si="32"/>
        <v/>
      </c>
      <c r="G2074" s="198"/>
      <c r="H2074" s="207"/>
      <c r="I2074" s="207"/>
      <c r="J2074" s="207"/>
      <c r="K2074" s="207"/>
      <c r="L2074" s="207"/>
      <c r="M2074" s="207"/>
      <c r="N2074" s="207"/>
      <c r="O2074" s="199"/>
      <c r="P2074" s="208"/>
      <c r="Q2074" s="209" t="e">
        <f>IF(OR(C2074="",C2074=R$4,C2074=S$4),NA(),MATCH($B2074&amp;$C2074,K!$E:$E,0))</f>
        <v>#N/A</v>
      </c>
    </row>
    <row r="2075" spans="1:17" ht="20.25">
      <c r="A2075" s="193"/>
      <c r="B2075" s="213"/>
      <c r="C2075" s="213"/>
      <c r="D2075" s="213" t="str">
        <f ca="1">IF(ISERROR($Q2075),"",OFFSET(K!$D$1,$Q2075-1,0))</f>
        <v/>
      </c>
      <c r="E2075" s="213" t="str">
        <f ca="1">IF(ISERROR($Q2075),"",OFFSET(K!$C$1,$Q2075-1,0))</f>
        <v/>
      </c>
      <c r="F2075" s="213" t="str">
        <f t="shared" ca="1" si="32"/>
        <v/>
      </c>
      <c r="G2075" s="198"/>
      <c r="H2075" s="207"/>
      <c r="I2075" s="207"/>
      <c r="J2075" s="207"/>
      <c r="K2075" s="207"/>
      <c r="L2075" s="207"/>
      <c r="M2075" s="207"/>
      <c r="N2075" s="207"/>
      <c r="O2075" s="199"/>
      <c r="P2075" s="208"/>
      <c r="Q2075" s="209" t="e">
        <f>IF(OR(C2075="",C2075=R$4,C2075=S$4),NA(),MATCH($B2075&amp;$C2075,K!$E:$E,0))</f>
        <v>#N/A</v>
      </c>
    </row>
    <row r="2076" spans="1:17" ht="20.25">
      <c r="A2076" s="193"/>
      <c r="B2076" s="213"/>
      <c r="C2076" s="213"/>
      <c r="D2076" s="213" t="str">
        <f ca="1">IF(ISERROR($Q2076),"",OFFSET(K!$D$1,$Q2076-1,0))</f>
        <v/>
      </c>
      <c r="E2076" s="213" t="str">
        <f ca="1">IF(ISERROR($Q2076),"",OFFSET(K!$C$1,$Q2076-1,0))</f>
        <v/>
      </c>
      <c r="F2076" s="213" t="str">
        <f t="shared" ca="1" si="32"/>
        <v/>
      </c>
      <c r="G2076" s="198"/>
      <c r="H2076" s="207"/>
      <c r="I2076" s="207"/>
      <c r="J2076" s="207"/>
      <c r="K2076" s="207"/>
      <c r="L2076" s="207"/>
      <c r="M2076" s="207"/>
      <c r="N2076" s="207"/>
      <c r="O2076" s="199"/>
      <c r="P2076" s="208"/>
      <c r="Q2076" s="209" t="e">
        <f>IF(OR(C2076="",C2076=R$4,C2076=S$4),NA(),MATCH($B2076&amp;$C2076,K!$E:$E,0))</f>
        <v>#N/A</v>
      </c>
    </row>
    <row r="2077" spans="1:17" ht="20.25">
      <c r="A2077" s="193"/>
      <c r="B2077" s="213"/>
      <c r="C2077" s="213"/>
      <c r="D2077" s="213" t="str">
        <f ca="1">IF(ISERROR($Q2077),"",OFFSET(K!$D$1,$Q2077-1,0))</f>
        <v/>
      </c>
      <c r="E2077" s="213" t="str">
        <f ca="1">IF(ISERROR($Q2077),"",OFFSET(K!$C$1,$Q2077-1,0))</f>
        <v/>
      </c>
      <c r="F2077" s="213" t="str">
        <f t="shared" ca="1" si="32"/>
        <v/>
      </c>
      <c r="G2077" s="198"/>
      <c r="H2077" s="207"/>
      <c r="I2077" s="207"/>
      <c r="J2077" s="207"/>
      <c r="K2077" s="207"/>
      <c r="L2077" s="207"/>
      <c r="M2077" s="207"/>
      <c r="N2077" s="207"/>
      <c r="O2077" s="199"/>
      <c r="P2077" s="208"/>
      <c r="Q2077" s="209" t="e">
        <f>IF(OR(C2077="",C2077=R$4,C2077=S$4),NA(),MATCH($B2077&amp;$C2077,K!$E:$E,0))</f>
        <v>#N/A</v>
      </c>
    </row>
    <row r="2078" spans="1:17" ht="20.25">
      <c r="A2078" s="193"/>
      <c r="B2078" s="213"/>
      <c r="C2078" s="213"/>
      <c r="D2078" s="213" t="str">
        <f ca="1">IF(ISERROR($Q2078),"",OFFSET(K!$D$1,$Q2078-1,0))</f>
        <v/>
      </c>
      <c r="E2078" s="213" t="str">
        <f ca="1">IF(ISERROR($Q2078),"",OFFSET(K!$C$1,$Q2078-1,0))</f>
        <v/>
      </c>
      <c r="F2078" s="213" t="str">
        <f t="shared" ca="1" si="32"/>
        <v/>
      </c>
      <c r="G2078" s="198"/>
      <c r="H2078" s="207"/>
      <c r="I2078" s="207"/>
      <c r="J2078" s="207"/>
      <c r="K2078" s="207"/>
      <c r="L2078" s="207"/>
      <c r="M2078" s="207"/>
      <c r="N2078" s="207"/>
      <c r="O2078" s="199"/>
      <c r="P2078" s="208"/>
      <c r="Q2078" s="209" t="e">
        <f>IF(OR(C2078="",C2078=R$4,C2078=S$4),NA(),MATCH($B2078&amp;$C2078,K!$E:$E,0))</f>
        <v>#N/A</v>
      </c>
    </row>
    <row r="2079" spans="1:17" ht="20.25">
      <c r="A2079" s="193"/>
      <c r="B2079" s="213"/>
      <c r="C2079" s="213"/>
      <c r="D2079" s="213" t="str">
        <f ca="1">IF(ISERROR($Q2079),"",OFFSET(K!$D$1,$Q2079-1,0))</f>
        <v/>
      </c>
      <c r="E2079" s="213" t="str">
        <f ca="1">IF(ISERROR($Q2079),"",OFFSET(K!$C$1,$Q2079-1,0))</f>
        <v/>
      </c>
      <c r="F2079" s="213" t="str">
        <f t="shared" ca="1" si="32"/>
        <v/>
      </c>
      <c r="G2079" s="198"/>
      <c r="H2079" s="207"/>
      <c r="I2079" s="207"/>
      <c r="J2079" s="207"/>
      <c r="K2079" s="207"/>
      <c r="L2079" s="207"/>
      <c r="M2079" s="207"/>
      <c r="N2079" s="207"/>
      <c r="O2079" s="199"/>
      <c r="P2079" s="208"/>
      <c r="Q2079" s="209" t="e">
        <f>IF(OR(C2079="",C2079=R$4,C2079=S$4),NA(),MATCH($B2079&amp;$C2079,K!$E:$E,0))</f>
        <v>#N/A</v>
      </c>
    </row>
    <row r="2080" spans="1:17" ht="20.25">
      <c r="A2080" s="193"/>
      <c r="B2080" s="213"/>
      <c r="C2080" s="213"/>
      <c r="D2080" s="213" t="str">
        <f ca="1">IF(ISERROR($Q2080),"",OFFSET(K!$D$1,$Q2080-1,0))</f>
        <v/>
      </c>
      <c r="E2080" s="213" t="str">
        <f ca="1">IF(ISERROR($Q2080),"",OFFSET(K!$C$1,$Q2080-1,0))</f>
        <v/>
      </c>
      <c r="F2080" s="213" t="str">
        <f t="shared" ca="1" si="32"/>
        <v/>
      </c>
      <c r="G2080" s="198"/>
      <c r="H2080" s="207"/>
      <c r="I2080" s="207"/>
      <c r="J2080" s="207"/>
      <c r="K2080" s="207"/>
      <c r="L2080" s="207"/>
      <c r="M2080" s="207"/>
      <c r="N2080" s="207"/>
      <c r="O2080" s="199"/>
      <c r="P2080" s="208"/>
      <c r="Q2080" s="209" t="e">
        <f>IF(OR(C2080="",C2080=R$4,C2080=S$4),NA(),MATCH($B2080&amp;$C2080,K!$E:$E,0))</f>
        <v>#N/A</v>
      </c>
    </row>
    <row r="2081" spans="1:17" ht="20.25">
      <c r="A2081" s="193"/>
      <c r="B2081" s="213"/>
      <c r="C2081" s="213"/>
      <c r="D2081" s="213" t="str">
        <f ca="1">IF(ISERROR($Q2081),"",OFFSET(K!$D$1,$Q2081-1,0))</f>
        <v/>
      </c>
      <c r="E2081" s="213" t="str">
        <f ca="1">IF(ISERROR($Q2081),"",OFFSET(K!$C$1,$Q2081-1,0))</f>
        <v/>
      </c>
      <c r="F2081" s="213" t="str">
        <f t="shared" ca="1" si="32"/>
        <v/>
      </c>
      <c r="G2081" s="198"/>
      <c r="H2081" s="207"/>
      <c r="I2081" s="207"/>
      <c r="J2081" s="207"/>
      <c r="K2081" s="207"/>
      <c r="L2081" s="207"/>
      <c r="M2081" s="207"/>
      <c r="N2081" s="207"/>
      <c r="O2081" s="199"/>
      <c r="P2081" s="208"/>
      <c r="Q2081" s="209" t="e">
        <f>IF(OR(C2081="",C2081=R$4,C2081=S$4),NA(),MATCH($B2081&amp;$C2081,K!$E:$E,0))</f>
        <v>#N/A</v>
      </c>
    </row>
    <row r="2082" spans="1:17" ht="20.25">
      <c r="A2082" s="193"/>
      <c r="B2082" s="213"/>
      <c r="C2082" s="213"/>
      <c r="D2082" s="213" t="str">
        <f ca="1">IF(ISERROR($Q2082),"",OFFSET(K!$D$1,$Q2082-1,0))</f>
        <v/>
      </c>
      <c r="E2082" s="213" t="str">
        <f ca="1">IF(ISERROR($Q2082),"",OFFSET(K!$C$1,$Q2082-1,0))</f>
        <v/>
      </c>
      <c r="F2082" s="213" t="str">
        <f t="shared" ca="1" si="32"/>
        <v/>
      </c>
      <c r="G2082" s="198"/>
      <c r="H2082" s="207"/>
      <c r="I2082" s="207"/>
      <c r="J2082" s="207"/>
      <c r="K2082" s="207"/>
      <c r="L2082" s="207"/>
      <c r="M2082" s="207"/>
      <c r="N2082" s="207"/>
      <c r="O2082" s="199"/>
      <c r="P2082" s="208"/>
      <c r="Q2082" s="209" t="e">
        <f>IF(OR(C2082="",C2082=R$4,C2082=S$4),NA(),MATCH($B2082&amp;$C2082,K!$E:$E,0))</f>
        <v>#N/A</v>
      </c>
    </row>
    <row r="2083" spans="1:17" ht="20.25">
      <c r="A2083" s="193"/>
      <c r="B2083" s="213"/>
      <c r="C2083" s="213"/>
      <c r="D2083" s="213" t="str">
        <f ca="1">IF(ISERROR($Q2083),"",OFFSET(K!$D$1,$Q2083-1,0))</f>
        <v/>
      </c>
      <c r="E2083" s="213" t="str">
        <f ca="1">IF(ISERROR($Q2083),"",OFFSET(K!$C$1,$Q2083-1,0))</f>
        <v/>
      </c>
      <c r="F2083" s="213" t="str">
        <f t="shared" ca="1" si="32"/>
        <v/>
      </c>
      <c r="G2083" s="198"/>
      <c r="H2083" s="207"/>
      <c r="I2083" s="207"/>
      <c r="J2083" s="207"/>
      <c r="K2083" s="207"/>
      <c r="L2083" s="207"/>
      <c r="M2083" s="207"/>
      <c r="N2083" s="207"/>
      <c r="O2083" s="199"/>
      <c r="P2083" s="208"/>
      <c r="Q2083" s="209" t="e">
        <f>IF(OR(C2083="",C2083=R$4,C2083=S$4),NA(),MATCH($B2083&amp;$C2083,K!$E:$E,0))</f>
        <v>#N/A</v>
      </c>
    </row>
    <row r="2084" spans="1:17" ht="20.25">
      <c r="A2084" s="193"/>
      <c r="B2084" s="213"/>
      <c r="C2084" s="213"/>
      <c r="D2084" s="213" t="str">
        <f ca="1">IF(ISERROR($Q2084),"",OFFSET(K!$D$1,$Q2084-1,0))</f>
        <v/>
      </c>
      <c r="E2084" s="213" t="str">
        <f ca="1">IF(ISERROR($Q2084),"",OFFSET(K!$C$1,$Q2084-1,0))</f>
        <v/>
      </c>
      <c r="F2084" s="213" t="str">
        <f t="shared" ca="1" si="32"/>
        <v/>
      </c>
      <c r="G2084" s="198"/>
      <c r="H2084" s="207"/>
      <c r="I2084" s="207"/>
      <c r="J2084" s="207"/>
      <c r="K2084" s="207"/>
      <c r="L2084" s="207"/>
      <c r="M2084" s="207"/>
      <c r="N2084" s="207"/>
      <c r="O2084" s="199"/>
      <c r="P2084" s="208"/>
      <c r="Q2084" s="209" t="e">
        <f>IF(OR(C2084="",C2084=R$4,C2084=S$4),NA(),MATCH($B2084&amp;$C2084,K!$E:$E,0))</f>
        <v>#N/A</v>
      </c>
    </row>
    <row r="2085" spans="1:17" ht="20.25">
      <c r="A2085" s="193"/>
      <c r="B2085" s="213"/>
      <c r="C2085" s="213"/>
      <c r="D2085" s="213" t="str">
        <f ca="1">IF(ISERROR($Q2085),"",OFFSET(K!$D$1,$Q2085-1,0))</f>
        <v/>
      </c>
      <c r="E2085" s="213" t="str">
        <f ca="1">IF(ISERROR($Q2085),"",OFFSET(K!$C$1,$Q2085-1,0))</f>
        <v/>
      </c>
      <c r="F2085" s="213" t="str">
        <f t="shared" ca="1" si="32"/>
        <v/>
      </c>
      <c r="G2085" s="198"/>
      <c r="H2085" s="207"/>
      <c r="I2085" s="207"/>
      <c r="J2085" s="207"/>
      <c r="K2085" s="207"/>
      <c r="L2085" s="207"/>
      <c r="M2085" s="207"/>
      <c r="N2085" s="207"/>
      <c r="O2085" s="199"/>
      <c r="P2085" s="208"/>
      <c r="Q2085" s="209" t="e">
        <f>IF(OR(C2085="",C2085=R$4,C2085=S$4),NA(),MATCH($B2085&amp;$C2085,K!$E:$E,0))</f>
        <v>#N/A</v>
      </c>
    </row>
    <row r="2086" spans="1:17" ht="20.25">
      <c r="A2086" s="193"/>
      <c r="B2086" s="213"/>
      <c r="C2086" s="213"/>
      <c r="D2086" s="213" t="str">
        <f ca="1">IF(ISERROR($Q2086),"",OFFSET(K!$D$1,$Q2086-1,0))</f>
        <v/>
      </c>
      <c r="E2086" s="213" t="str">
        <f ca="1">IF(ISERROR($Q2086),"",OFFSET(K!$C$1,$Q2086-1,0))</f>
        <v/>
      </c>
      <c r="F2086" s="213" t="str">
        <f t="shared" ca="1" si="32"/>
        <v/>
      </c>
      <c r="G2086" s="198"/>
      <c r="H2086" s="207"/>
      <c r="I2086" s="207"/>
      <c r="J2086" s="207"/>
      <c r="K2086" s="207"/>
      <c r="L2086" s="207"/>
      <c r="M2086" s="207"/>
      <c r="N2086" s="207"/>
      <c r="O2086" s="199"/>
      <c r="P2086" s="208"/>
      <c r="Q2086" s="209" t="e">
        <f>IF(OR(C2086="",C2086=R$4,C2086=S$4),NA(),MATCH($B2086&amp;$C2086,K!$E:$E,0))</f>
        <v>#N/A</v>
      </c>
    </row>
    <row r="2087" spans="1:17" ht="20.25">
      <c r="A2087" s="193"/>
      <c r="B2087" s="213"/>
      <c r="C2087" s="213"/>
      <c r="D2087" s="213" t="str">
        <f ca="1">IF(ISERROR($Q2087),"",OFFSET(K!$D$1,$Q2087-1,0))</f>
        <v/>
      </c>
      <c r="E2087" s="213" t="str">
        <f ca="1">IF(ISERROR($Q2087),"",OFFSET(K!$C$1,$Q2087-1,0))</f>
        <v/>
      </c>
      <c r="F2087" s="213" t="str">
        <f t="shared" ca="1" si="32"/>
        <v/>
      </c>
      <c r="G2087" s="198"/>
      <c r="H2087" s="207"/>
      <c r="I2087" s="207"/>
      <c r="J2087" s="207"/>
      <c r="K2087" s="207"/>
      <c r="L2087" s="207"/>
      <c r="M2087" s="207"/>
      <c r="N2087" s="207"/>
      <c r="O2087" s="199"/>
      <c r="P2087" s="208"/>
      <c r="Q2087" s="209" t="e">
        <f>IF(OR(C2087="",C2087=R$4,C2087=S$4),NA(),MATCH($B2087&amp;$C2087,K!$E:$E,0))</f>
        <v>#N/A</v>
      </c>
    </row>
    <row r="2088" spans="1:17" ht="20.25">
      <c r="A2088" s="193"/>
      <c r="B2088" s="213"/>
      <c r="C2088" s="213"/>
      <c r="D2088" s="213" t="str">
        <f ca="1">IF(ISERROR($Q2088),"",OFFSET(K!$D$1,$Q2088-1,0))</f>
        <v/>
      </c>
      <c r="E2088" s="213" t="str">
        <f ca="1">IF(ISERROR($Q2088),"",OFFSET(K!$C$1,$Q2088-1,0))</f>
        <v/>
      </c>
      <c r="F2088" s="213" t="str">
        <f t="shared" ca="1" si="32"/>
        <v/>
      </c>
      <c r="G2088" s="198"/>
      <c r="H2088" s="207"/>
      <c r="I2088" s="207"/>
      <c r="J2088" s="207"/>
      <c r="K2088" s="207"/>
      <c r="L2088" s="207"/>
      <c r="M2088" s="207"/>
      <c r="N2088" s="207"/>
      <c r="O2088" s="199"/>
      <c r="P2088" s="208"/>
      <c r="Q2088" s="209" t="e">
        <f>IF(OR(C2088="",C2088=R$4,C2088=S$4),NA(),MATCH($B2088&amp;$C2088,K!$E:$E,0))</f>
        <v>#N/A</v>
      </c>
    </row>
    <row r="2089" spans="1:17" ht="20.25">
      <c r="A2089" s="193"/>
      <c r="B2089" s="213"/>
      <c r="C2089" s="213"/>
      <c r="D2089" s="213" t="str">
        <f ca="1">IF(ISERROR($Q2089),"",OFFSET(K!$D$1,$Q2089-1,0))</f>
        <v/>
      </c>
      <c r="E2089" s="213" t="str">
        <f ca="1">IF(ISERROR($Q2089),"",OFFSET(K!$C$1,$Q2089-1,0))</f>
        <v/>
      </c>
      <c r="F2089" s="213" t="str">
        <f t="shared" ca="1" si="32"/>
        <v/>
      </c>
      <c r="G2089" s="198"/>
      <c r="H2089" s="207"/>
      <c r="I2089" s="207"/>
      <c r="J2089" s="207"/>
      <c r="K2089" s="207"/>
      <c r="L2089" s="207"/>
      <c r="M2089" s="207"/>
      <c r="N2089" s="207"/>
      <c r="O2089" s="199"/>
      <c r="P2089" s="208"/>
      <c r="Q2089" s="209" t="e">
        <f>IF(OR(C2089="",C2089=R$4,C2089=S$4),NA(),MATCH($B2089&amp;$C2089,K!$E:$E,0))</f>
        <v>#N/A</v>
      </c>
    </row>
    <row r="2090" spans="1:17" ht="20.25">
      <c r="A2090" s="193"/>
      <c r="B2090" s="213"/>
      <c r="C2090" s="213"/>
      <c r="D2090" s="213" t="str">
        <f ca="1">IF(ISERROR($Q2090),"",OFFSET(K!$D$1,$Q2090-1,0))</f>
        <v/>
      </c>
      <c r="E2090" s="213" t="str">
        <f ca="1">IF(ISERROR($Q2090),"",OFFSET(K!$C$1,$Q2090-1,0))</f>
        <v/>
      </c>
      <c r="F2090" s="213" t="str">
        <f t="shared" ca="1" si="32"/>
        <v/>
      </c>
      <c r="G2090" s="198"/>
      <c r="H2090" s="207"/>
      <c r="I2090" s="207"/>
      <c r="J2090" s="207"/>
      <c r="K2090" s="207"/>
      <c r="L2090" s="207"/>
      <c r="M2090" s="207"/>
      <c r="N2090" s="207"/>
      <c r="O2090" s="199"/>
      <c r="P2090" s="208"/>
      <c r="Q2090" s="209" t="e">
        <f>IF(OR(C2090="",C2090=R$4,C2090=S$4),NA(),MATCH($B2090&amp;$C2090,K!$E:$E,0))</f>
        <v>#N/A</v>
      </c>
    </row>
    <row r="2091" spans="1:17" ht="20.25">
      <c r="A2091" s="193"/>
      <c r="B2091" s="213"/>
      <c r="C2091" s="213"/>
      <c r="D2091" s="213" t="str">
        <f ca="1">IF(ISERROR($Q2091),"",OFFSET(K!$D$1,$Q2091-1,0))</f>
        <v/>
      </c>
      <c r="E2091" s="213" t="str">
        <f ca="1">IF(ISERROR($Q2091),"",OFFSET(K!$C$1,$Q2091-1,0))</f>
        <v/>
      </c>
      <c r="F2091" s="213" t="str">
        <f t="shared" ca="1" si="32"/>
        <v/>
      </c>
      <c r="G2091" s="198"/>
      <c r="H2091" s="207"/>
      <c r="I2091" s="207"/>
      <c r="J2091" s="207"/>
      <c r="K2091" s="207"/>
      <c r="L2091" s="207"/>
      <c r="M2091" s="207"/>
      <c r="N2091" s="207"/>
      <c r="O2091" s="199"/>
      <c r="P2091" s="208"/>
      <c r="Q2091" s="209" t="e">
        <f>IF(OR(C2091="",C2091=R$4,C2091=S$4),NA(),MATCH($B2091&amp;$C2091,K!$E:$E,0))</f>
        <v>#N/A</v>
      </c>
    </row>
    <row r="2092" spans="1:17" ht="20.25">
      <c r="A2092" s="193"/>
      <c r="B2092" s="213"/>
      <c r="C2092" s="213"/>
      <c r="D2092" s="213" t="str">
        <f ca="1">IF(ISERROR($Q2092),"",OFFSET(K!$D$1,$Q2092-1,0))</f>
        <v/>
      </c>
      <c r="E2092" s="213" t="str">
        <f ca="1">IF(ISERROR($Q2092),"",OFFSET(K!$C$1,$Q2092-1,0))</f>
        <v/>
      </c>
      <c r="F2092" s="213" t="str">
        <f t="shared" ca="1" si="32"/>
        <v/>
      </c>
      <c r="G2092" s="198"/>
      <c r="H2092" s="207"/>
      <c r="I2092" s="207"/>
      <c r="J2092" s="207"/>
      <c r="K2092" s="207"/>
      <c r="L2092" s="207"/>
      <c r="M2092" s="207"/>
      <c r="N2092" s="207"/>
      <c r="O2092" s="199"/>
      <c r="P2092" s="208"/>
      <c r="Q2092" s="209" t="e">
        <f>IF(OR(C2092="",C2092=R$4,C2092=S$4),NA(),MATCH($B2092&amp;$C2092,K!$E:$E,0))</f>
        <v>#N/A</v>
      </c>
    </row>
    <row r="2093" spans="1:17" ht="20.25">
      <c r="A2093" s="193"/>
      <c r="B2093" s="213"/>
      <c r="C2093" s="213"/>
      <c r="D2093" s="213" t="str">
        <f ca="1">IF(ISERROR($Q2093),"",OFFSET(K!$D$1,$Q2093-1,0))</f>
        <v/>
      </c>
      <c r="E2093" s="213" t="str">
        <f ca="1">IF(ISERROR($Q2093),"",OFFSET(K!$C$1,$Q2093-1,0))</f>
        <v/>
      </c>
      <c r="F2093" s="213" t="str">
        <f t="shared" ca="1" si="32"/>
        <v/>
      </c>
      <c r="G2093" s="198"/>
      <c r="H2093" s="207"/>
      <c r="I2093" s="207"/>
      <c r="J2093" s="207"/>
      <c r="K2093" s="207"/>
      <c r="L2093" s="207"/>
      <c r="M2093" s="207"/>
      <c r="N2093" s="207"/>
      <c r="O2093" s="199"/>
      <c r="P2093" s="208"/>
      <c r="Q2093" s="209" t="e">
        <f>IF(OR(C2093="",C2093=R$4,C2093=S$4),NA(),MATCH($B2093&amp;$C2093,K!$E:$E,0))</f>
        <v>#N/A</v>
      </c>
    </row>
    <row r="2094" spans="1:17" ht="20.25">
      <c r="A2094" s="193"/>
      <c r="B2094" s="213"/>
      <c r="C2094" s="213"/>
      <c r="D2094" s="213" t="str">
        <f ca="1">IF(ISERROR($Q2094),"",OFFSET(K!$D$1,$Q2094-1,0))</f>
        <v/>
      </c>
      <c r="E2094" s="213" t="str">
        <f ca="1">IF(ISERROR($Q2094),"",OFFSET(K!$C$1,$Q2094-1,0))</f>
        <v/>
      </c>
      <c r="F2094" s="213" t="str">
        <f t="shared" ca="1" si="32"/>
        <v/>
      </c>
      <c r="G2094" s="198"/>
      <c r="H2094" s="207"/>
      <c r="I2094" s="207"/>
      <c r="J2094" s="207"/>
      <c r="K2094" s="207"/>
      <c r="L2094" s="207"/>
      <c r="M2094" s="207"/>
      <c r="N2094" s="207"/>
      <c r="O2094" s="199"/>
      <c r="P2094" s="208"/>
      <c r="Q2094" s="209" t="e">
        <f>IF(OR(C2094="",C2094=R$4,C2094=S$4),NA(),MATCH($B2094&amp;$C2094,K!$E:$E,0))</f>
        <v>#N/A</v>
      </c>
    </row>
    <row r="2095" spans="1:17" ht="20.25">
      <c r="A2095" s="193"/>
      <c r="B2095" s="213"/>
      <c r="C2095" s="213"/>
      <c r="D2095" s="213" t="str">
        <f ca="1">IF(ISERROR($Q2095),"",OFFSET(K!$D$1,$Q2095-1,0))</f>
        <v/>
      </c>
      <c r="E2095" s="213" t="str">
        <f ca="1">IF(ISERROR($Q2095),"",OFFSET(K!$C$1,$Q2095-1,0))</f>
        <v/>
      </c>
      <c r="F2095" s="213" t="str">
        <f t="shared" ca="1" si="32"/>
        <v/>
      </c>
      <c r="G2095" s="198"/>
      <c r="H2095" s="207"/>
      <c r="I2095" s="207"/>
      <c r="J2095" s="207"/>
      <c r="K2095" s="207"/>
      <c r="L2095" s="207"/>
      <c r="M2095" s="207"/>
      <c r="N2095" s="207"/>
      <c r="O2095" s="199"/>
      <c r="P2095" s="208"/>
      <c r="Q2095" s="209" t="e">
        <f>IF(OR(C2095="",C2095=R$4,C2095=S$4),NA(),MATCH($B2095&amp;$C2095,K!$E:$E,0))</f>
        <v>#N/A</v>
      </c>
    </row>
    <row r="2096" spans="1:17" ht="20.25">
      <c r="A2096" s="193"/>
      <c r="B2096" s="213"/>
      <c r="C2096" s="213"/>
      <c r="D2096" s="213" t="str">
        <f ca="1">IF(ISERROR($Q2096),"",OFFSET(K!$D$1,$Q2096-1,0))</f>
        <v/>
      </c>
      <c r="E2096" s="213" t="str">
        <f ca="1">IF(ISERROR($Q2096),"",OFFSET(K!$C$1,$Q2096-1,0))</f>
        <v/>
      </c>
      <c r="F2096" s="213" t="str">
        <f t="shared" ca="1" si="32"/>
        <v/>
      </c>
      <c r="G2096" s="198"/>
      <c r="H2096" s="207"/>
      <c r="I2096" s="207"/>
      <c r="J2096" s="207"/>
      <c r="K2096" s="207"/>
      <c r="L2096" s="207"/>
      <c r="M2096" s="207"/>
      <c r="N2096" s="207"/>
      <c r="O2096" s="199"/>
      <c r="P2096" s="208"/>
      <c r="Q2096" s="209" t="e">
        <f>IF(OR(C2096="",C2096=R$4,C2096=S$4),NA(),MATCH($B2096&amp;$C2096,K!$E:$E,0))</f>
        <v>#N/A</v>
      </c>
    </row>
    <row r="2097" spans="1:17" ht="20.25">
      <c r="A2097" s="193"/>
      <c r="B2097" s="213"/>
      <c r="C2097" s="213"/>
      <c r="D2097" s="213" t="str">
        <f ca="1">IF(ISERROR($Q2097),"",OFFSET(K!$D$1,$Q2097-1,0))</f>
        <v/>
      </c>
      <c r="E2097" s="213" t="str">
        <f ca="1">IF(ISERROR($Q2097),"",OFFSET(K!$C$1,$Q2097-1,0))</f>
        <v/>
      </c>
      <c r="F2097" s="213" t="str">
        <f t="shared" ca="1" si="32"/>
        <v/>
      </c>
      <c r="G2097" s="198"/>
      <c r="H2097" s="207"/>
      <c r="I2097" s="207"/>
      <c r="J2097" s="207"/>
      <c r="K2097" s="207"/>
      <c r="L2097" s="207"/>
      <c r="M2097" s="207"/>
      <c r="N2097" s="207"/>
      <c r="O2097" s="199"/>
      <c r="P2097" s="208"/>
      <c r="Q2097" s="209" t="e">
        <f>IF(OR(C2097="",C2097=R$4,C2097=S$4),NA(),MATCH($B2097&amp;$C2097,K!$E:$E,0))</f>
        <v>#N/A</v>
      </c>
    </row>
    <row r="2098" spans="1:17" ht="20.25">
      <c r="A2098" s="193"/>
      <c r="B2098" s="213"/>
      <c r="C2098" s="213"/>
      <c r="D2098" s="213" t="str">
        <f ca="1">IF(ISERROR($Q2098),"",OFFSET(K!$D$1,$Q2098-1,0))</f>
        <v/>
      </c>
      <c r="E2098" s="213" t="str">
        <f ca="1">IF(ISERROR($Q2098),"",OFFSET(K!$C$1,$Q2098-1,0))</f>
        <v/>
      </c>
      <c r="F2098" s="213" t="str">
        <f t="shared" ca="1" si="32"/>
        <v/>
      </c>
      <c r="G2098" s="198"/>
      <c r="H2098" s="207"/>
      <c r="I2098" s="207"/>
      <c r="J2098" s="207"/>
      <c r="K2098" s="207"/>
      <c r="L2098" s="207"/>
      <c r="M2098" s="207"/>
      <c r="N2098" s="207"/>
      <c r="O2098" s="199"/>
      <c r="P2098" s="208"/>
      <c r="Q2098" s="209" t="e">
        <f>IF(OR(C2098="",C2098=R$4,C2098=S$4),NA(),MATCH($B2098&amp;$C2098,K!$E:$E,0))</f>
        <v>#N/A</v>
      </c>
    </row>
    <row r="2099" spans="1:17" ht="20.25">
      <c r="A2099" s="193"/>
      <c r="B2099" s="213"/>
      <c r="C2099" s="213"/>
      <c r="D2099" s="213" t="str">
        <f ca="1">IF(ISERROR($Q2099),"",OFFSET(K!$D$1,$Q2099-1,0))</f>
        <v/>
      </c>
      <c r="E2099" s="213" t="str">
        <f ca="1">IF(ISERROR($Q2099),"",OFFSET(K!$C$1,$Q2099-1,0))</f>
        <v/>
      </c>
      <c r="F2099" s="213" t="str">
        <f t="shared" ca="1" si="32"/>
        <v/>
      </c>
      <c r="G2099" s="198"/>
      <c r="H2099" s="207"/>
      <c r="I2099" s="207"/>
      <c r="J2099" s="207"/>
      <c r="K2099" s="207"/>
      <c r="L2099" s="207"/>
      <c r="M2099" s="207"/>
      <c r="N2099" s="207"/>
      <c r="O2099" s="199"/>
      <c r="P2099" s="208"/>
      <c r="Q2099" s="209" t="e">
        <f>IF(OR(C2099="",C2099=R$4,C2099=S$4),NA(),MATCH($B2099&amp;$C2099,K!$E:$E,0))</f>
        <v>#N/A</v>
      </c>
    </row>
    <row r="2100" spans="1:17" ht="20.25">
      <c r="A2100" s="193"/>
      <c r="B2100" s="213"/>
      <c r="C2100" s="213"/>
      <c r="D2100" s="213" t="str">
        <f ca="1">IF(ISERROR($Q2100),"",OFFSET(K!$D$1,$Q2100-1,0))</f>
        <v/>
      </c>
      <c r="E2100" s="213" t="str">
        <f ca="1">IF(ISERROR($Q2100),"",OFFSET(K!$C$1,$Q2100-1,0))</f>
        <v/>
      </c>
      <c r="F2100" s="213" t="str">
        <f t="shared" ca="1" si="32"/>
        <v/>
      </c>
      <c r="G2100" s="198"/>
      <c r="H2100" s="207"/>
      <c r="I2100" s="207"/>
      <c r="J2100" s="207"/>
      <c r="K2100" s="207"/>
      <c r="L2100" s="207"/>
      <c r="M2100" s="207"/>
      <c r="N2100" s="207"/>
      <c r="O2100" s="199"/>
      <c r="P2100" s="208"/>
      <c r="Q2100" s="209" t="e">
        <f>IF(OR(C2100="",C2100=R$4,C2100=S$4),NA(),MATCH($B2100&amp;$C2100,K!$E:$E,0))</f>
        <v>#N/A</v>
      </c>
    </row>
    <row r="2101" spans="1:17" ht="20.25">
      <c r="A2101" s="193"/>
      <c r="B2101" s="213"/>
      <c r="C2101" s="213"/>
      <c r="D2101" s="213" t="str">
        <f ca="1">IF(ISERROR($Q2101),"",OFFSET(K!$D$1,$Q2101-1,0))</f>
        <v/>
      </c>
      <c r="E2101" s="213" t="str">
        <f ca="1">IF(ISERROR($Q2101),"",OFFSET(K!$C$1,$Q2101-1,0))</f>
        <v/>
      </c>
      <c r="F2101" s="213" t="str">
        <f t="shared" ca="1" si="32"/>
        <v/>
      </c>
      <c r="G2101" s="198"/>
      <c r="H2101" s="207"/>
      <c r="I2101" s="207"/>
      <c r="J2101" s="207"/>
      <c r="K2101" s="207"/>
      <c r="L2101" s="207"/>
      <c r="M2101" s="207"/>
      <c r="N2101" s="207"/>
      <c r="O2101" s="199"/>
      <c r="P2101" s="208"/>
      <c r="Q2101" s="209" t="e">
        <f>IF(OR(C2101="",C2101=R$4,C2101=S$4),NA(),MATCH($B2101&amp;$C2101,K!$E:$E,0))</f>
        <v>#N/A</v>
      </c>
    </row>
    <row r="2102" spans="1:17" ht="20.25">
      <c r="A2102" s="193"/>
      <c r="B2102" s="213"/>
      <c r="C2102" s="213"/>
      <c r="D2102" s="213" t="str">
        <f ca="1">IF(ISERROR($Q2102),"",OFFSET(K!$D$1,$Q2102-1,0))</f>
        <v/>
      </c>
      <c r="E2102" s="213" t="str">
        <f ca="1">IF(ISERROR($Q2102),"",OFFSET(K!$C$1,$Q2102-1,0))</f>
        <v/>
      </c>
      <c r="F2102" s="213" t="str">
        <f t="shared" ca="1" si="32"/>
        <v/>
      </c>
      <c r="G2102" s="198"/>
      <c r="H2102" s="207"/>
      <c r="I2102" s="207"/>
      <c r="J2102" s="207"/>
      <c r="K2102" s="207"/>
      <c r="L2102" s="207"/>
      <c r="M2102" s="207"/>
      <c r="N2102" s="207"/>
      <c r="O2102" s="199"/>
      <c r="P2102" s="208"/>
      <c r="Q2102" s="209" t="e">
        <f>IF(OR(C2102="",C2102=R$4,C2102=S$4),NA(),MATCH($B2102&amp;$C2102,K!$E:$E,0))</f>
        <v>#N/A</v>
      </c>
    </row>
    <row r="2103" spans="1:17" ht="20.25">
      <c r="A2103" s="193"/>
      <c r="B2103" s="213"/>
      <c r="C2103" s="213"/>
      <c r="D2103" s="213" t="str">
        <f ca="1">IF(ISERROR($Q2103),"",OFFSET(K!$D$1,$Q2103-1,0))</f>
        <v/>
      </c>
      <c r="E2103" s="213" t="str">
        <f ca="1">IF(ISERROR($Q2103),"",OFFSET(K!$C$1,$Q2103-1,0))</f>
        <v/>
      </c>
      <c r="F2103" s="213" t="str">
        <f t="shared" ca="1" si="32"/>
        <v/>
      </c>
      <c r="G2103" s="198"/>
      <c r="H2103" s="207"/>
      <c r="I2103" s="207"/>
      <c r="J2103" s="207"/>
      <c r="K2103" s="207"/>
      <c r="L2103" s="207"/>
      <c r="M2103" s="207"/>
      <c r="N2103" s="207"/>
      <c r="O2103" s="199"/>
      <c r="P2103" s="208"/>
      <c r="Q2103" s="209" t="e">
        <f>IF(OR(C2103="",C2103=R$4,C2103=S$4),NA(),MATCH($B2103&amp;$C2103,K!$E:$E,0))</f>
        <v>#N/A</v>
      </c>
    </row>
    <row r="2104" spans="1:17" ht="20.25">
      <c r="A2104" s="193"/>
      <c r="B2104" s="213"/>
      <c r="C2104" s="213"/>
      <c r="D2104" s="213" t="str">
        <f ca="1">IF(ISERROR($Q2104),"",OFFSET(K!$D$1,$Q2104-1,0))</f>
        <v/>
      </c>
      <c r="E2104" s="213" t="str">
        <f ca="1">IF(ISERROR($Q2104),"",OFFSET(K!$C$1,$Q2104-1,0))</f>
        <v/>
      </c>
      <c r="F2104" s="213" t="str">
        <f t="shared" ca="1" si="32"/>
        <v/>
      </c>
      <c r="G2104" s="198"/>
      <c r="H2104" s="207"/>
      <c r="I2104" s="207"/>
      <c r="J2104" s="207"/>
      <c r="K2104" s="207"/>
      <c r="L2104" s="207"/>
      <c r="M2104" s="207"/>
      <c r="N2104" s="207"/>
      <c r="O2104" s="199"/>
      <c r="P2104" s="208"/>
      <c r="Q2104" s="209" t="e">
        <f>IF(OR(C2104="",C2104=R$4,C2104=S$4),NA(),MATCH($B2104&amp;$C2104,K!$E:$E,0))</f>
        <v>#N/A</v>
      </c>
    </row>
    <row r="2105" spans="1:17" ht="20.25">
      <c r="A2105" s="193"/>
      <c r="B2105" s="213"/>
      <c r="C2105" s="213"/>
      <c r="D2105" s="213" t="str">
        <f ca="1">IF(ISERROR($Q2105),"",OFFSET(K!$D$1,$Q2105-1,0))</f>
        <v/>
      </c>
      <c r="E2105" s="213" t="str">
        <f ca="1">IF(ISERROR($Q2105),"",OFFSET(K!$C$1,$Q2105-1,0))</f>
        <v/>
      </c>
      <c r="F2105" s="213" t="str">
        <f t="shared" ca="1" si="32"/>
        <v/>
      </c>
      <c r="G2105" s="198"/>
      <c r="H2105" s="207"/>
      <c r="I2105" s="207"/>
      <c r="J2105" s="207"/>
      <c r="K2105" s="207"/>
      <c r="L2105" s="207"/>
      <c r="M2105" s="207"/>
      <c r="N2105" s="207"/>
      <c r="O2105" s="199"/>
      <c r="P2105" s="208"/>
      <c r="Q2105" s="209" t="e">
        <f>IF(OR(C2105="",C2105=R$4,C2105=S$4),NA(),MATCH($B2105&amp;$C2105,K!$E:$E,0))</f>
        <v>#N/A</v>
      </c>
    </row>
    <row r="2106" spans="1:17" ht="20.25">
      <c r="A2106" s="193"/>
      <c r="B2106" s="213"/>
      <c r="C2106" s="213"/>
      <c r="D2106" s="213" t="str">
        <f ca="1">IF(ISERROR($Q2106),"",OFFSET(K!$D$1,$Q2106-1,0))</f>
        <v/>
      </c>
      <c r="E2106" s="213" t="str">
        <f ca="1">IF(ISERROR($Q2106),"",OFFSET(K!$C$1,$Q2106-1,0))</f>
        <v/>
      </c>
      <c r="F2106" s="213" t="str">
        <f t="shared" ca="1" si="32"/>
        <v/>
      </c>
      <c r="G2106" s="198"/>
      <c r="H2106" s="207"/>
      <c r="I2106" s="207"/>
      <c r="J2106" s="207"/>
      <c r="K2106" s="207"/>
      <c r="L2106" s="207"/>
      <c r="M2106" s="207"/>
      <c r="N2106" s="207"/>
      <c r="O2106" s="199"/>
      <c r="P2106" s="208"/>
      <c r="Q2106" s="209" t="e">
        <f>IF(OR(C2106="",C2106=R$4,C2106=S$4),NA(),MATCH($B2106&amp;$C2106,K!$E:$E,0))</f>
        <v>#N/A</v>
      </c>
    </row>
    <row r="2107" spans="1:17" ht="20.25">
      <c r="A2107" s="193"/>
      <c r="B2107" s="213"/>
      <c r="C2107" s="213"/>
      <c r="D2107" s="213" t="str">
        <f ca="1">IF(ISERROR($Q2107),"",OFFSET(K!$D$1,$Q2107-1,0))</f>
        <v/>
      </c>
      <c r="E2107" s="213" t="str">
        <f ca="1">IF(ISERROR($Q2107),"",OFFSET(K!$C$1,$Q2107-1,0))</f>
        <v/>
      </c>
      <c r="F2107" s="213" t="str">
        <f t="shared" ca="1" si="32"/>
        <v/>
      </c>
      <c r="G2107" s="198"/>
      <c r="H2107" s="207"/>
      <c r="I2107" s="207"/>
      <c r="J2107" s="207"/>
      <c r="K2107" s="207"/>
      <c r="L2107" s="207"/>
      <c r="M2107" s="207"/>
      <c r="N2107" s="207"/>
      <c r="O2107" s="199"/>
      <c r="P2107" s="208"/>
      <c r="Q2107" s="209" t="e">
        <f>IF(OR(C2107="",C2107=R$4,C2107=S$4),NA(),MATCH($B2107&amp;$C2107,K!$E:$E,0))</f>
        <v>#N/A</v>
      </c>
    </row>
    <row r="2108" spans="1:17" ht="20.25">
      <c r="A2108" s="193"/>
      <c r="B2108" s="213"/>
      <c r="C2108" s="213"/>
      <c r="D2108" s="213" t="str">
        <f ca="1">IF(ISERROR($Q2108),"",OFFSET(K!$D$1,$Q2108-1,0))</f>
        <v/>
      </c>
      <c r="E2108" s="213" t="str">
        <f ca="1">IF(ISERROR($Q2108),"",OFFSET(K!$C$1,$Q2108-1,0))</f>
        <v/>
      </c>
      <c r="F2108" s="213" t="str">
        <f t="shared" ca="1" si="32"/>
        <v/>
      </c>
      <c r="G2108" s="198"/>
      <c r="H2108" s="207"/>
      <c r="I2108" s="207"/>
      <c r="J2108" s="207"/>
      <c r="K2108" s="207"/>
      <c r="L2108" s="207"/>
      <c r="M2108" s="207"/>
      <c r="N2108" s="207"/>
      <c r="O2108" s="199"/>
      <c r="P2108" s="208"/>
      <c r="Q2108" s="209" t="e">
        <f>IF(OR(C2108="",C2108=R$4,C2108=S$4),NA(),MATCH($B2108&amp;$C2108,K!$E:$E,0))</f>
        <v>#N/A</v>
      </c>
    </row>
    <row r="2109" spans="1:17" ht="20.25">
      <c r="A2109" s="193"/>
      <c r="B2109" s="213"/>
      <c r="C2109" s="213"/>
      <c r="D2109" s="213" t="str">
        <f ca="1">IF(ISERROR($Q2109),"",OFFSET(K!$D$1,$Q2109-1,0))</f>
        <v/>
      </c>
      <c r="E2109" s="213" t="str">
        <f ca="1">IF(ISERROR($Q2109),"",OFFSET(K!$C$1,$Q2109-1,0))</f>
        <v/>
      </c>
      <c r="F2109" s="213" t="str">
        <f t="shared" ca="1" si="32"/>
        <v/>
      </c>
      <c r="G2109" s="198"/>
      <c r="H2109" s="207"/>
      <c r="I2109" s="207"/>
      <c r="J2109" s="207"/>
      <c r="K2109" s="207"/>
      <c r="L2109" s="207"/>
      <c r="M2109" s="207"/>
      <c r="N2109" s="207"/>
      <c r="O2109" s="199"/>
      <c r="P2109" s="208"/>
      <c r="Q2109" s="209" t="e">
        <f>IF(OR(C2109="",C2109=R$4,C2109=S$4),NA(),MATCH($B2109&amp;$C2109,K!$E:$E,0))</f>
        <v>#N/A</v>
      </c>
    </row>
    <row r="2110" spans="1:17" ht="20.25">
      <c r="A2110" s="193"/>
      <c r="B2110" s="213"/>
      <c r="C2110" s="213"/>
      <c r="D2110" s="213" t="str">
        <f ca="1">IF(ISERROR($Q2110),"",OFFSET(K!$D$1,$Q2110-1,0))</f>
        <v/>
      </c>
      <c r="E2110" s="213" t="str">
        <f ca="1">IF(ISERROR($Q2110),"",OFFSET(K!$C$1,$Q2110-1,0))</f>
        <v/>
      </c>
      <c r="F2110" s="213" t="str">
        <f t="shared" ca="1" si="32"/>
        <v/>
      </c>
      <c r="G2110" s="198"/>
      <c r="H2110" s="207"/>
      <c r="I2110" s="207"/>
      <c r="J2110" s="207"/>
      <c r="K2110" s="207"/>
      <c r="L2110" s="207"/>
      <c r="M2110" s="207"/>
      <c r="N2110" s="207"/>
      <c r="O2110" s="199"/>
      <c r="P2110" s="208"/>
      <c r="Q2110" s="209" t="e">
        <f>IF(OR(C2110="",C2110=R$4,C2110=S$4),NA(),MATCH($B2110&amp;$C2110,K!$E:$E,0))</f>
        <v>#N/A</v>
      </c>
    </row>
    <row r="2111" spans="1:17" ht="20.25">
      <c r="A2111" s="193"/>
      <c r="B2111" s="213"/>
      <c r="C2111" s="213"/>
      <c r="D2111" s="213" t="str">
        <f ca="1">IF(ISERROR($Q2111),"",OFFSET(K!$D$1,$Q2111-1,0))</f>
        <v/>
      </c>
      <c r="E2111" s="213" t="str">
        <f ca="1">IF(ISERROR($Q2111),"",OFFSET(K!$C$1,$Q2111-1,0))</f>
        <v/>
      </c>
      <c r="F2111" s="213" t="str">
        <f t="shared" ca="1" si="32"/>
        <v/>
      </c>
      <c r="G2111" s="198"/>
      <c r="H2111" s="207"/>
      <c r="I2111" s="207"/>
      <c r="J2111" s="207"/>
      <c r="K2111" s="207"/>
      <c r="L2111" s="207"/>
      <c r="M2111" s="207"/>
      <c r="N2111" s="207"/>
      <c r="O2111" s="199"/>
      <c r="P2111" s="208"/>
      <c r="Q2111" s="209" t="e">
        <f>IF(OR(C2111="",C2111=R$4,C2111=S$4),NA(),MATCH($B2111&amp;$C2111,K!$E:$E,0))</f>
        <v>#N/A</v>
      </c>
    </row>
    <row r="2112" spans="1:17" ht="20.25">
      <c r="A2112" s="193"/>
      <c r="B2112" s="213"/>
      <c r="C2112" s="213"/>
      <c r="D2112" s="213" t="str">
        <f ca="1">IF(ISERROR($Q2112),"",OFFSET(K!$D$1,$Q2112-1,0))</f>
        <v/>
      </c>
      <c r="E2112" s="213" t="str">
        <f ca="1">IF(ISERROR($Q2112),"",OFFSET(K!$C$1,$Q2112-1,0))</f>
        <v/>
      </c>
      <c r="F2112" s="213" t="str">
        <f t="shared" ca="1" si="32"/>
        <v/>
      </c>
      <c r="G2112" s="198"/>
      <c r="H2112" s="207"/>
      <c r="I2112" s="207"/>
      <c r="J2112" s="207"/>
      <c r="K2112" s="207"/>
      <c r="L2112" s="207"/>
      <c r="M2112" s="207"/>
      <c r="N2112" s="207"/>
      <c r="O2112" s="199"/>
      <c r="P2112" s="208"/>
      <c r="Q2112" s="209" t="e">
        <f>IF(OR(C2112="",C2112=R$4,C2112=S$4),NA(),MATCH($B2112&amp;$C2112,K!$E:$E,0))</f>
        <v>#N/A</v>
      </c>
    </row>
    <row r="2113" spans="1:17" ht="20.25">
      <c r="A2113" s="193"/>
      <c r="B2113" s="213"/>
      <c r="C2113" s="213"/>
      <c r="D2113" s="213" t="str">
        <f ca="1">IF(ISERROR($Q2113),"",OFFSET(K!$D$1,$Q2113-1,0))</f>
        <v/>
      </c>
      <c r="E2113" s="213" t="str">
        <f ca="1">IF(ISERROR($Q2113),"",OFFSET(K!$C$1,$Q2113-1,0))</f>
        <v/>
      </c>
      <c r="F2113" s="213" t="str">
        <f t="shared" ca="1" si="32"/>
        <v/>
      </c>
      <c r="G2113" s="198"/>
      <c r="H2113" s="207"/>
      <c r="I2113" s="207"/>
      <c r="J2113" s="207"/>
      <c r="K2113" s="207"/>
      <c r="L2113" s="207"/>
      <c r="M2113" s="207"/>
      <c r="N2113" s="207"/>
      <c r="O2113" s="199"/>
      <c r="P2113" s="208"/>
      <c r="Q2113" s="209" t="e">
        <f>IF(OR(C2113="",C2113=R$4,C2113=S$4),NA(),MATCH($B2113&amp;$C2113,K!$E:$E,0))</f>
        <v>#N/A</v>
      </c>
    </row>
    <row r="2114" spans="1:17" ht="20.25">
      <c r="A2114" s="193"/>
      <c r="B2114" s="213"/>
      <c r="C2114" s="213"/>
      <c r="D2114" s="213" t="str">
        <f ca="1">IF(ISERROR($Q2114),"",OFFSET(K!$D$1,$Q2114-1,0))</f>
        <v/>
      </c>
      <c r="E2114" s="213" t="str">
        <f ca="1">IF(ISERROR($Q2114),"",OFFSET(K!$C$1,$Q2114-1,0))</f>
        <v/>
      </c>
      <c r="F2114" s="213" t="str">
        <f t="shared" ca="1" si="32"/>
        <v/>
      </c>
      <c r="G2114" s="198"/>
      <c r="H2114" s="207"/>
      <c r="I2114" s="207"/>
      <c r="J2114" s="207"/>
      <c r="K2114" s="207"/>
      <c r="L2114" s="207"/>
      <c r="M2114" s="207"/>
      <c r="N2114" s="207"/>
      <c r="O2114" s="199"/>
      <c r="P2114" s="208"/>
      <c r="Q2114" s="209" t="e">
        <f>IF(OR(C2114="",C2114=R$4,C2114=S$4),NA(),MATCH($B2114&amp;$C2114,K!$E:$E,0))</f>
        <v>#N/A</v>
      </c>
    </row>
    <row r="2115" spans="1:17" ht="20.25">
      <c r="A2115" s="193"/>
      <c r="B2115" s="213"/>
      <c r="C2115" s="213"/>
      <c r="D2115" s="213" t="str">
        <f ca="1">IF(ISERROR($Q2115),"",OFFSET(K!$D$1,$Q2115-1,0))</f>
        <v/>
      </c>
      <c r="E2115" s="213" t="str">
        <f ca="1">IF(ISERROR($Q2115),"",OFFSET(K!$C$1,$Q2115-1,0))</f>
        <v/>
      </c>
      <c r="F2115" s="213" t="str">
        <f t="shared" ca="1" si="32"/>
        <v/>
      </c>
      <c r="G2115" s="198"/>
      <c r="H2115" s="207"/>
      <c r="I2115" s="207"/>
      <c r="J2115" s="207"/>
      <c r="K2115" s="207"/>
      <c r="L2115" s="207"/>
      <c r="M2115" s="207"/>
      <c r="N2115" s="207"/>
      <c r="O2115" s="199"/>
      <c r="P2115" s="208"/>
      <c r="Q2115" s="209" t="e">
        <f>IF(OR(C2115="",C2115=R$4,C2115=S$4),NA(),MATCH($B2115&amp;$C2115,K!$E:$E,0))</f>
        <v>#N/A</v>
      </c>
    </row>
    <row r="2116" spans="1:17" ht="20.25">
      <c r="A2116" s="193"/>
      <c r="B2116" s="213"/>
      <c r="C2116" s="213"/>
      <c r="D2116" s="213" t="str">
        <f ca="1">IF(ISERROR($Q2116),"",OFFSET(K!$D$1,$Q2116-1,0))</f>
        <v/>
      </c>
      <c r="E2116" s="213" t="str">
        <f ca="1">IF(ISERROR($Q2116),"",OFFSET(K!$C$1,$Q2116-1,0))</f>
        <v/>
      </c>
      <c r="F2116" s="213" t="str">
        <f t="shared" ca="1" si="32"/>
        <v/>
      </c>
      <c r="G2116" s="198"/>
      <c r="H2116" s="207"/>
      <c r="I2116" s="207"/>
      <c r="J2116" s="207"/>
      <c r="K2116" s="207"/>
      <c r="L2116" s="207"/>
      <c r="M2116" s="207"/>
      <c r="N2116" s="207"/>
      <c r="O2116" s="199"/>
      <c r="P2116" s="208"/>
      <c r="Q2116" s="209" t="e">
        <f>IF(OR(C2116="",C2116=R$4,C2116=S$4),NA(),MATCH($B2116&amp;$C2116,K!$E:$E,0))</f>
        <v>#N/A</v>
      </c>
    </row>
    <row r="2117" spans="1:17" ht="20.25">
      <c r="A2117" s="193"/>
      <c r="B2117" s="213"/>
      <c r="C2117" s="213"/>
      <c r="D2117" s="213" t="str">
        <f ca="1">IF(ISERROR($Q2117),"",OFFSET(K!$D$1,$Q2117-1,0))</f>
        <v/>
      </c>
      <c r="E2117" s="213" t="str">
        <f ca="1">IF(ISERROR($Q2117),"",OFFSET(K!$C$1,$Q2117-1,0))</f>
        <v/>
      </c>
      <c r="F2117" s="213" t="str">
        <f t="shared" ref="F2117:F2180" ca="1" si="33">IF(ISERROR($Q2117),"",OFFSET(S_E1,MATCH(B2117&amp;D2117,S_M,0)-1,0))</f>
        <v/>
      </c>
      <c r="G2117" s="198"/>
      <c r="H2117" s="207"/>
      <c r="I2117" s="207"/>
      <c r="J2117" s="207"/>
      <c r="K2117" s="207"/>
      <c r="L2117" s="207"/>
      <c r="M2117" s="207"/>
      <c r="N2117" s="207"/>
      <c r="O2117" s="199"/>
      <c r="P2117" s="208"/>
      <c r="Q2117" s="209" t="e">
        <f>IF(OR(C2117="",C2117=R$4,C2117=S$4),NA(),MATCH($B2117&amp;$C2117,K!$E:$E,0))</f>
        <v>#N/A</v>
      </c>
    </row>
    <row r="2118" spans="1:17" ht="20.25">
      <c r="A2118" s="193"/>
      <c r="B2118" s="213"/>
      <c r="C2118" s="213"/>
      <c r="D2118" s="213" t="str">
        <f ca="1">IF(ISERROR($Q2118),"",OFFSET(K!$D$1,$Q2118-1,0))</f>
        <v/>
      </c>
      <c r="E2118" s="213" t="str">
        <f ca="1">IF(ISERROR($Q2118),"",OFFSET(K!$C$1,$Q2118-1,0))</f>
        <v/>
      </c>
      <c r="F2118" s="213" t="str">
        <f t="shared" ca="1" si="33"/>
        <v/>
      </c>
      <c r="G2118" s="198"/>
      <c r="H2118" s="207"/>
      <c r="I2118" s="207"/>
      <c r="J2118" s="207"/>
      <c r="K2118" s="207"/>
      <c r="L2118" s="207"/>
      <c r="M2118" s="207"/>
      <c r="N2118" s="207"/>
      <c r="O2118" s="199"/>
      <c r="P2118" s="208"/>
      <c r="Q2118" s="209" t="e">
        <f>IF(OR(C2118="",C2118=R$4,C2118=S$4),NA(),MATCH($B2118&amp;$C2118,K!$E:$E,0))</f>
        <v>#N/A</v>
      </c>
    </row>
    <row r="2119" spans="1:17" ht="20.25">
      <c r="A2119" s="193"/>
      <c r="B2119" s="213"/>
      <c r="C2119" s="213"/>
      <c r="D2119" s="213" t="str">
        <f ca="1">IF(ISERROR($Q2119),"",OFFSET(K!$D$1,$Q2119-1,0))</f>
        <v/>
      </c>
      <c r="E2119" s="213" t="str">
        <f ca="1">IF(ISERROR($Q2119),"",OFFSET(K!$C$1,$Q2119-1,0))</f>
        <v/>
      </c>
      <c r="F2119" s="213" t="str">
        <f t="shared" ca="1" si="33"/>
        <v/>
      </c>
      <c r="G2119" s="198"/>
      <c r="H2119" s="207"/>
      <c r="I2119" s="207"/>
      <c r="J2119" s="207"/>
      <c r="K2119" s="207"/>
      <c r="L2119" s="207"/>
      <c r="M2119" s="207"/>
      <c r="N2119" s="207"/>
      <c r="O2119" s="199"/>
      <c r="P2119" s="208"/>
      <c r="Q2119" s="209" t="e">
        <f>IF(OR(C2119="",C2119=R$4,C2119=S$4),NA(),MATCH($B2119&amp;$C2119,K!$E:$E,0))</f>
        <v>#N/A</v>
      </c>
    </row>
    <row r="2120" spans="1:17" ht="20.25">
      <c r="A2120" s="193"/>
      <c r="B2120" s="213"/>
      <c r="C2120" s="213"/>
      <c r="D2120" s="213" t="str">
        <f ca="1">IF(ISERROR($Q2120),"",OFFSET(K!$D$1,$Q2120-1,0))</f>
        <v/>
      </c>
      <c r="E2120" s="213" t="str">
        <f ca="1">IF(ISERROR($Q2120),"",OFFSET(K!$C$1,$Q2120-1,0))</f>
        <v/>
      </c>
      <c r="F2120" s="213" t="str">
        <f t="shared" ca="1" si="33"/>
        <v/>
      </c>
      <c r="G2120" s="198"/>
      <c r="H2120" s="207"/>
      <c r="I2120" s="207"/>
      <c r="J2120" s="207"/>
      <c r="K2120" s="207"/>
      <c r="L2120" s="207"/>
      <c r="M2120" s="207"/>
      <c r="N2120" s="207"/>
      <c r="O2120" s="199"/>
      <c r="P2120" s="208"/>
      <c r="Q2120" s="209" t="e">
        <f>IF(OR(C2120="",C2120=R$4,C2120=S$4),NA(),MATCH($B2120&amp;$C2120,K!$E:$E,0))</f>
        <v>#N/A</v>
      </c>
    </row>
    <row r="2121" spans="1:17" ht="20.25">
      <c r="A2121" s="193"/>
      <c r="B2121" s="213"/>
      <c r="C2121" s="213"/>
      <c r="D2121" s="213" t="str">
        <f ca="1">IF(ISERROR($Q2121),"",OFFSET(K!$D$1,$Q2121-1,0))</f>
        <v/>
      </c>
      <c r="E2121" s="213" t="str">
        <f ca="1">IF(ISERROR($Q2121),"",OFFSET(K!$C$1,$Q2121-1,0))</f>
        <v/>
      </c>
      <c r="F2121" s="213" t="str">
        <f t="shared" ca="1" si="33"/>
        <v/>
      </c>
      <c r="G2121" s="198"/>
      <c r="H2121" s="207"/>
      <c r="I2121" s="207"/>
      <c r="J2121" s="207"/>
      <c r="K2121" s="207"/>
      <c r="L2121" s="207"/>
      <c r="M2121" s="207"/>
      <c r="N2121" s="207"/>
      <c r="O2121" s="199"/>
      <c r="P2121" s="208"/>
      <c r="Q2121" s="209" t="e">
        <f>IF(OR(C2121="",C2121=R$4,C2121=S$4),NA(),MATCH($B2121&amp;$C2121,K!$E:$E,0))</f>
        <v>#N/A</v>
      </c>
    </row>
    <row r="2122" spans="1:17" ht="20.25">
      <c r="A2122" s="193"/>
      <c r="B2122" s="213"/>
      <c r="C2122" s="213"/>
      <c r="D2122" s="213" t="str">
        <f ca="1">IF(ISERROR($Q2122),"",OFFSET(K!$D$1,$Q2122-1,0))</f>
        <v/>
      </c>
      <c r="E2122" s="213" t="str">
        <f ca="1">IF(ISERROR($Q2122),"",OFFSET(K!$C$1,$Q2122-1,0))</f>
        <v/>
      </c>
      <c r="F2122" s="213" t="str">
        <f t="shared" ca="1" si="33"/>
        <v/>
      </c>
      <c r="G2122" s="198"/>
      <c r="H2122" s="207"/>
      <c r="I2122" s="207"/>
      <c r="J2122" s="207"/>
      <c r="K2122" s="207"/>
      <c r="L2122" s="207"/>
      <c r="M2122" s="207"/>
      <c r="N2122" s="207"/>
      <c r="O2122" s="199"/>
      <c r="P2122" s="208"/>
      <c r="Q2122" s="209" t="e">
        <f>IF(OR(C2122="",C2122=R$4,C2122=S$4),NA(),MATCH($B2122&amp;$C2122,K!$E:$E,0))</f>
        <v>#N/A</v>
      </c>
    </row>
    <row r="2123" spans="1:17" ht="20.25">
      <c r="A2123" s="193"/>
      <c r="B2123" s="213"/>
      <c r="C2123" s="213"/>
      <c r="D2123" s="213" t="str">
        <f ca="1">IF(ISERROR($Q2123),"",OFFSET(K!$D$1,$Q2123-1,0))</f>
        <v/>
      </c>
      <c r="E2123" s="213" t="str">
        <f ca="1">IF(ISERROR($Q2123),"",OFFSET(K!$C$1,$Q2123-1,0))</f>
        <v/>
      </c>
      <c r="F2123" s="213" t="str">
        <f t="shared" ca="1" si="33"/>
        <v/>
      </c>
      <c r="G2123" s="198"/>
      <c r="H2123" s="207"/>
      <c r="I2123" s="207"/>
      <c r="J2123" s="207"/>
      <c r="K2123" s="207"/>
      <c r="L2123" s="207"/>
      <c r="M2123" s="207"/>
      <c r="N2123" s="207"/>
      <c r="O2123" s="199"/>
      <c r="P2123" s="208"/>
      <c r="Q2123" s="209" t="e">
        <f>IF(OR(C2123="",C2123=R$4,C2123=S$4),NA(),MATCH($B2123&amp;$C2123,K!$E:$E,0))</f>
        <v>#N/A</v>
      </c>
    </row>
    <row r="2124" spans="1:17" ht="20.25">
      <c r="A2124" s="193"/>
      <c r="B2124" s="213"/>
      <c r="C2124" s="213"/>
      <c r="D2124" s="213" t="str">
        <f ca="1">IF(ISERROR($Q2124),"",OFFSET(K!$D$1,$Q2124-1,0))</f>
        <v/>
      </c>
      <c r="E2124" s="213" t="str">
        <f ca="1">IF(ISERROR($Q2124),"",OFFSET(K!$C$1,$Q2124-1,0))</f>
        <v/>
      </c>
      <c r="F2124" s="213" t="str">
        <f t="shared" ca="1" si="33"/>
        <v/>
      </c>
      <c r="G2124" s="198"/>
      <c r="H2124" s="207"/>
      <c r="I2124" s="207"/>
      <c r="J2124" s="207"/>
      <c r="K2124" s="207"/>
      <c r="L2124" s="207"/>
      <c r="M2124" s="207"/>
      <c r="N2124" s="207"/>
      <c r="O2124" s="199"/>
      <c r="P2124" s="208"/>
      <c r="Q2124" s="209" t="e">
        <f>IF(OR(C2124="",C2124=R$4,C2124=S$4),NA(),MATCH($B2124&amp;$C2124,K!$E:$E,0))</f>
        <v>#N/A</v>
      </c>
    </row>
    <row r="2125" spans="1:17" ht="20.25">
      <c r="A2125" s="193"/>
      <c r="B2125" s="213"/>
      <c r="C2125" s="213"/>
      <c r="D2125" s="213" t="str">
        <f ca="1">IF(ISERROR($Q2125),"",OFFSET(K!$D$1,$Q2125-1,0))</f>
        <v/>
      </c>
      <c r="E2125" s="213" t="str">
        <f ca="1">IF(ISERROR($Q2125),"",OFFSET(K!$C$1,$Q2125-1,0))</f>
        <v/>
      </c>
      <c r="F2125" s="213" t="str">
        <f t="shared" ca="1" si="33"/>
        <v/>
      </c>
      <c r="G2125" s="198"/>
      <c r="H2125" s="207"/>
      <c r="I2125" s="207"/>
      <c r="J2125" s="207"/>
      <c r="K2125" s="207"/>
      <c r="L2125" s="207"/>
      <c r="M2125" s="207"/>
      <c r="N2125" s="207"/>
      <c r="O2125" s="199"/>
      <c r="P2125" s="208"/>
      <c r="Q2125" s="209" t="e">
        <f>IF(OR(C2125="",C2125=R$4,C2125=S$4),NA(),MATCH($B2125&amp;$C2125,K!$E:$E,0))</f>
        <v>#N/A</v>
      </c>
    </row>
    <row r="2126" spans="1:17" ht="20.25">
      <c r="A2126" s="193"/>
      <c r="B2126" s="213"/>
      <c r="C2126" s="213"/>
      <c r="D2126" s="213" t="str">
        <f ca="1">IF(ISERROR($Q2126),"",OFFSET(K!$D$1,$Q2126-1,0))</f>
        <v/>
      </c>
      <c r="E2126" s="213" t="str">
        <f ca="1">IF(ISERROR($Q2126),"",OFFSET(K!$C$1,$Q2126-1,0))</f>
        <v/>
      </c>
      <c r="F2126" s="213" t="str">
        <f t="shared" ca="1" si="33"/>
        <v/>
      </c>
      <c r="G2126" s="198"/>
      <c r="H2126" s="207"/>
      <c r="I2126" s="207"/>
      <c r="J2126" s="207"/>
      <c r="K2126" s="207"/>
      <c r="L2126" s="207"/>
      <c r="M2126" s="207"/>
      <c r="N2126" s="207"/>
      <c r="O2126" s="199"/>
      <c r="P2126" s="208"/>
      <c r="Q2126" s="209" t="e">
        <f>IF(OR(C2126="",C2126=R$4,C2126=S$4),NA(),MATCH($B2126&amp;$C2126,K!$E:$E,0))</f>
        <v>#N/A</v>
      </c>
    </row>
    <row r="2127" spans="1:17" ht="20.25">
      <c r="A2127" s="193"/>
      <c r="B2127" s="213"/>
      <c r="C2127" s="213"/>
      <c r="D2127" s="213" t="str">
        <f ca="1">IF(ISERROR($Q2127),"",OFFSET(K!$D$1,$Q2127-1,0))</f>
        <v/>
      </c>
      <c r="E2127" s="213" t="str">
        <f ca="1">IF(ISERROR($Q2127),"",OFFSET(K!$C$1,$Q2127-1,0))</f>
        <v/>
      </c>
      <c r="F2127" s="213" t="str">
        <f t="shared" ca="1" si="33"/>
        <v/>
      </c>
      <c r="G2127" s="198"/>
      <c r="H2127" s="207"/>
      <c r="I2127" s="207"/>
      <c r="J2127" s="207"/>
      <c r="K2127" s="207"/>
      <c r="L2127" s="207"/>
      <c r="M2127" s="207"/>
      <c r="N2127" s="207"/>
      <c r="O2127" s="199"/>
      <c r="P2127" s="208"/>
      <c r="Q2127" s="209" t="e">
        <f>IF(OR(C2127="",C2127=R$4,C2127=S$4),NA(),MATCH($B2127&amp;$C2127,K!$E:$E,0))</f>
        <v>#N/A</v>
      </c>
    </row>
    <row r="2128" spans="1:17" ht="20.25">
      <c r="A2128" s="193"/>
      <c r="B2128" s="213"/>
      <c r="C2128" s="213"/>
      <c r="D2128" s="213" t="str">
        <f ca="1">IF(ISERROR($Q2128),"",OFFSET(K!$D$1,$Q2128-1,0))</f>
        <v/>
      </c>
      <c r="E2128" s="213" t="str">
        <f ca="1">IF(ISERROR($Q2128),"",OFFSET(K!$C$1,$Q2128-1,0))</f>
        <v/>
      </c>
      <c r="F2128" s="213" t="str">
        <f t="shared" ca="1" si="33"/>
        <v/>
      </c>
      <c r="G2128" s="198"/>
      <c r="H2128" s="207"/>
      <c r="I2128" s="207"/>
      <c r="J2128" s="207"/>
      <c r="K2128" s="207"/>
      <c r="L2128" s="207"/>
      <c r="M2128" s="207"/>
      <c r="N2128" s="207"/>
      <c r="O2128" s="199"/>
      <c r="P2128" s="208"/>
      <c r="Q2128" s="209" t="e">
        <f>IF(OR(C2128="",C2128=R$4,C2128=S$4),NA(),MATCH($B2128&amp;$C2128,K!$E:$E,0))</f>
        <v>#N/A</v>
      </c>
    </row>
    <row r="2129" spans="1:17" ht="20.25">
      <c r="A2129" s="193"/>
      <c r="B2129" s="213"/>
      <c r="C2129" s="213"/>
      <c r="D2129" s="213" t="str">
        <f ca="1">IF(ISERROR($Q2129),"",OFFSET(K!$D$1,$Q2129-1,0))</f>
        <v/>
      </c>
      <c r="E2129" s="213" t="str">
        <f ca="1">IF(ISERROR($Q2129),"",OFFSET(K!$C$1,$Q2129-1,0))</f>
        <v/>
      </c>
      <c r="F2129" s="213" t="str">
        <f t="shared" ca="1" si="33"/>
        <v/>
      </c>
      <c r="G2129" s="198"/>
      <c r="H2129" s="207"/>
      <c r="I2129" s="207"/>
      <c r="J2129" s="207"/>
      <c r="K2129" s="207"/>
      <c r="L2129" s="207"/>
      <c r="M2129" s="207"/>
      <c r="N2129" s="207"/>
      <c r="O2129" s="199"/>
      <c r="P2129" s="208"/>
      <c r="Q2129" s="209" t="e">
        <f>IF(OR(C2129="",C2129=R$4,C2129=S$4),NA(),MATCH($B2129&amp;$C2129,K!$E:$E,0))</f>
        <v>#N/A</v>
      </c>
    </row>
    <row r="2130" spans="1:17" ht="20.25">
      <c r="A2130" s="193"/>
      <c r="B2130" s="213"/>
      <c r="C2130" s="213"/>
      <c r="D2130" s="213" t="str">
        <f ca="1">IF(ISERROR($Q2130),"",OFFSET(K!$D$1,$Q2130-1,0))</f>
        <v/>
      </c>
      <c r="E2130" s="213" t="str">
        <f ca="1">IF(ISERROR($Q2130),"",OFFSET(K!$C$1,$Q2130-1,0))</f>
        <v/>
      </c>
      <c r="F2130" s="213" t="str">
        <f t="shared" ca="1" si="33"/>
        <v/>
      </c>
      <c r="G2130" s="198"/>
      <c r="H2130" s="207"/>
      <c r="I2130" s="207"/>
      <c r="J2130" s="207"/>
      <c r="K2130" s="207"/>
      <c r="L2130" s="207"/>
      <c r="M2130" s="207"/>
      <c r="N2130" s="207"/>
      <c r="O2130" s="199"/>
      <c r="P2130" s="208"/>
      <c r="Q2130" s="209" t="e">
        <f>IF(OR(C2130="",C2130=R$4,C2130=S$4),NA(),MATCH($B2130&amp;$C2130,K!$E:$E,0))</f>
        <v>#N/A</v>
      </c>
    </row>
    <row r="2131" spans="1:17" ht="20.25">
      <c r="A2131" s="193"/>
      <c r="B2131" s="213"/>
      <c r="C2131" s="213"/>
      <c r="D2131" s="213" t="str">
        <f ca="1">IF(ISERROR($Q2131),"",OFFSET(K!$D$1,$Q2131-1,0))</f>
        <v/>
      </c>
      <c r="E2131" s="213" t="str">
        <f ca="1">IF(ISERROR($Q2131),"",OFFSET(K!$C$1,$Q2131-1,0))</f>
        <v/>
      </c>
      <c r="F2131" s="213" t="str">
        <f t="shared" ca="1" si="33"/>
        <v/>
      </c>
      <c r="G2131" s="198"/>
      <c r="H2131" s="207"/>
      <c r="I2131" s="207"/>
      <c r="J2131" s="207"/>
      <c r="K2131" s="207"/>
      <c r="L2131" s="207"/>
      <c r="M2131" s="207"/>
      <c r="N2131" s="207"/>
      <c r="O2131" s="199"/>
      <c r="P2131" s="208"/>
      <c r="Q2131" s="209" t="e">
        <f>IF(OR(C2131="",C2131=R$4,C2131=S$4),NA(),MATCH($B2131&amp;$C2131,K!$E:$E,0))</f>
        <v>#N/A</v>
      </c>
    </row>
    <row r="2132" spans="1:17" ht="20.25">
      <c r="A2132" s="193"/>
      <c r="B2132" s="213"/>
      <c r="C2132" s="213"/>
      <c r="D2132" s="213" t="str">
        <f ca="1">IF(ISERROR($Q2132),"",OFFSET(K!$D$1,$Q2132-1,0))</f>
        <v/>
      </c>
      <c r="E2132" s="213" t="str">
        <f ca="1">IF(ISERROR($Q2132),"",OFFSET(K!$C$1,$Q2132-1,0))</f>
        <v/>
      </c>
      <c r="F2132" s="213" t="str">
        <f t="shared" ca="1" si="33"/>
        <v/>
      </c>
      <c r="G2132" s="198"/>
      <c r="H2132" s="207"/>
      <c r="I2132" s="207"/>
      <c r="J2132" s="207"/>
      <c r="K2132" s="207"/>
      <c r="L2132" s="207"/>
      <c r="M2132" s="207"/>
      <c r="N2132" s="207"/>
      <c r="O2132" s="199"/>
      <c r="P2132" s="208"/>
      <c r="Q2132" s="209" t="e">
        <f>IF(OR(C2132="",C2132=R$4,C2132=S$4),NA(),MATCH($B2132&amp;$C2132,K!$E:$E,0))</f>
        <v>#N/A</v>
      </c>
    </row>
    <row r="2133" spans="1:17" ht="20.25">
      <c r="A2133" s="193"/>
      <c r="B2133" s="213"/>
      <c r="C2133" s="213"/>
      <c r="D2133" s="213" t="str">
        <f ca="1">IF(ISERROR($Q2133),"",OFFSET(K!$D$1,$Q2133-1,0))</f>
        <v/>
      </c>
      <c r="E2133" s="213" t="str">
        <f ca="1">IF(ISERROR($Q2133),"",OFFSET(K!$C$1,$Q2133-1,0))</f>
        <v/>
      </c>
      <c r="F2133" s="213" t="str">
        <f t="shared" ca="1" si="33"/>
        <v/>
      </c>
      <c r="G2133" s="198"/>
      <c r="H2133" s="207"/>
      <c r="I2133" s="207"/>
      <c r="J2133" s="207"/>
      <c r="K2133" s="207"/>
      <c r="L2133" s="207"/>
      <c r="M2133" s="207"/>
      <c r="N2133" s="207"/>
      <c r="O2133" s="199"/>
      <c r="P2133" s="208"/>
      <c r="Q2133" s="209" t="e">
        <f>IF(OR(C2133="",C2133=R$4,C2133=S$4),NA(),MATCH($B2133&amp;$C2133,K!$E:$E,0))</f>
        <v>#N/A</v>
      </c>
    </row>
    <row r="2134" spans="1:17" ht="20.25">
      <c r="A2134" s="193"/>
      <c r="B2134" s="213"/>
      <c r="C2134" s="213"/>
      <c r="D2134" s="213" t="str">
        <f ca="1">IF(ISERROR($Q2134),"",OFFSET(K!$D$1,$Q2134-1,0))</f>
        <v/>
      </c>
      <c r="E2134" s="213" t="str">
        <f ca="1">IF(ISERROR($Q2134),"",OFFSET(K!$C$1,$Q2134-1,0))</f>
        <v/>
      </c>
      <c r="F2134" s="213" t="str">
        <f t="shared" ca="1" si="33"/>
        <v/>
      </c>
      <c r="G2134" s="198"/>
      <c r="H2134" s="207"/>
      <c r="I2134" s="207"/>
      <c r="J2134" s="207"/>
      <c r="K2134" s="207"/>
      <c r="L2134" s="207"/>
      <c r="M2134" s="207"/>
      <c r="N2134" s="207"/>
      <c r="O2134" s="199"/>
      <c r="P2134" s="208"/>
      <c r="Q2134" s="209" t="e">
        <f>IF(OR(C2134="",C2134=R$4,C2134=S$4),NA(),MATCH($B2134&amp;$C2134,K!$E:$E,0))</f>
        <v>#N/A</v>
      </c>
    </row>
    <row r="2135" spans="1:17" ht="20.25">
      <c r="A2135" s="193"/>
      <c r="B2135" s="213"/>
      <c r="C2135" s="213"/>
      <c r="D2135" s="213" t="str">
        <f ca="1">IF(ISERROR($Q2135),"",OFFSET(K!$D$1,$Q2135-1,0))</f>
        <v/>
      </c>
      <c r="E2135" s="213" t="str">
        <f ca="1">IF(ISERROR($Q2135),"",OFFSET(K!$C$1,$Q2135-1,0))</f>
        <v/>
      </c>
      <c r="F2135" s="213" t="str">
        <f t="shared" ca="1" si="33"/>
        <v/>
      </c>
      <c r="G2135" s="198"/>
      <c r="H2135" s="207"/>
      <c r="I2135" s="207"/>
      <c r="J2135" s="207"/>
      <c r="K2135" s="207"/>
      <c r="L2135" s="207"/>
      <c r="M2135" s="207"/>
      <c r="N2135" s="207"/>
      <c r="O2135" s="199"/>
      <c r="P2135" s="208"/>
      <c r="Q2135" s="209" t="e">
        <f>IF(OR(C2135="",C2135=R$4,C2135=S$4),NA(),MATCH($B2135&amp;$C2135,K!$E:$E,0))</f>
        <v>#N/A</v>
      </c>
    </row>
    <row r="2136" spans="1:17" ht="20.25">
      <c r="A2136" s="193"/>
      <c r="B2136" s="213"/>
      <c r="C2136" s="213"/>
      <c r="D2136" s="213" t="str">
        <f ca="1">IF(ISERROR($Q2136),"",OFFSET(K!$D$1,$Q2136-1,0))</f>
        <v/>
      </c>
      <c r="E2136" s="213" t="str">
        <f ca="1">IF(ISERROR($Q2136),"",OFFSET(K!$C$1,$Q2136-1,0))</f>
        <v/>
      </c>
      <c r="F2136" s="213" t="str">
        <f t="shared" ca="1" si="33"/>
        <v/>
      </c>
      <c r="G2136" s="198"/>
      <c r="H2136" s="207"/>
      <c r="I2136" s="207"/>
      <c r="J2136" s="207"/>
      <c r="K2136" s="207"/>
      <c r="L2136" s="207"/>
      <c r="M2136" s="207"/>
      <c r="N2136" s="207"/>
      <c r="O2136" s="199"/>
      <c r="P2136" s="208"/>
      <c r="Q2136" s="209" t="e">
        <f>IF(OR(C2136="",C2136=R$4,C2136=S$4),NA(),MATCH($B2136&amp;$C2136,K!$E:$E,0))</f>
        <v>#N/A</v>
      </c>
    </row>
    <row r="2137" spans="1:17" ht="20.25">
      <c r="A2137" s="193"/>
      <c r="B2137" s="213"/>
      <c r="C2137" s="213"/>
      <c r="D2137" s="213" t="str">
        <f ca="1">IF(ISERROR($Q2137),"",OFFSET(K!$D$1,$Q2137-1,0))</f>
        <v/>
      </c>
      <c r="E2137" s="213" t="str">
        <f ca="1">IF(ISERROR($Q2137),"",OFFSET(K!$C$1,$Q2137-1,0))</f>
        <v/>
      </c>
      <c r="F2137" s="213" t="str">
        <f t="shared" ca="1" si="33"/>
        <v/>
      </c>
      <c r="G2137" s="198"/>
      <c r="H2137" s="207"/>
      <c r="I2137" s="207"/>
      <c r="J2137" s="207"/>
      <c r="K2137" s="207"/>
      <c r="L2137" s="207"/>
      <c r="M2137" s="207"/>
      <c r="N2137" s="207"/>
      <c r="O2137" s="199"/>
      <c r="P2137" s="208"/>
      <c r="Q2137" s="209" t="e">
        <f>IF(OR(C2137="",C2137=R$4,C2137=S$4),NA(),MATCH($B2137&amp;$C2137,K!$E:$E,0))</f>
        <v>#N/A</v>
      </c>
    </row>
    <row r="2138" spans="1:17" ht="20.25">
      <c r="A2138" s="193"/>
      <c r="B2138" s="213"/>
      <c r="C2138" s="213"/>
      <c r="D2138" s="213" t="str">
        <f ca="1">IF(ISERROR($Q2138),"",OFFSET(K!$D$1,$Q2138-1,0))</f>
        <v/>
      </c>
      <c r="E2138" s="213" t="str">
        <f ca="1">IF(ISERROR($Q2138),"",OFFSET(K!$C$1,$Q2138-1,0))</f>
        <v/>
      </c>
      <c r="F2138" s="213" t="str">
        <f t="shared" ca="1" si="33"/>
        <v/>
      </c>
      <c r="G2138" s="198"/>
      <c r="H2138" s="207"/>
      <c r="I2138" s="207"/>
      <c r="J2138" s="207"/>
      <c r="K2138" s="207"/>
      <c r="L2138" s="207"/>
      <c r="M2138" s="207"/>
      <c r="N2138" s="207"/>
      <c r="O2138" s="199"/>
      <c r="P2138" s="208"/>
      <c r="Q2138" s="209" t="e">
        <f>IF(OR(C2138="",C2138=R$4,C2138=S$4),NA(),MATCH($B2138&amp;$C2138,K!$E:$E,0))</f>
        <v>#N/A</v>
      </c>
    </row>
    <row r="2139" spans="1:17" ht="20.25">
      <c r="A2139" s="193"/>
      <c r="B2139" s="213"/>
      <c r="C2139" s="213"/>
      <c r="D2139" s="213" t="str">
        <f ca="1">IF(ISERROR($Q2139),"",OFFSET(K!$D$1,$Q2139-1,0))</f>
        <v/>
      </c>
      <c r="E2139" s="213" t="str">
        <f ca="1">IF(ISERROR($Q2139),"",OFFSET(K!$C$1,$Q2139-1,0))</f>
        <v/>
      </c>
      <c r="F2139" s="213" t="str">
        <f t="shared" ca="1" si="33"/>
        <v/>
      </c>
      <c r="G2139" s="198"/>
      <c r="H2139" s="207"/>
      <c r="I2139" s="207"/>
      <c r="J2139" s="207"/>
      <c r="K2139" s="207"/>
      <c r="L2139" s="207"/>
      <c r="M2139" s="207"/>
      <c r="N2139" s="207"/>
      <c r="O2139" s="199"/>
      <c r="P2139" s="208"/>
      <c r="Q2139" s="209" t="e">
        <f>IF(OR(C2139="",C2139=R$4,C2139=S$4),NA(),MATCH($B2139&amp;$C2139,K!$E:$E,0))</f>
        <v>#N/A</v>
      </c>
    </row>
    <row r="2140" spans="1:17" ht="20.25">
      <c r="A2140" s="193"/>
      <c r="B2140" s="213"/>
      <c r="C2140" s="213"/>
      <c r="D2140" s="213" t="str">
        <f ca="1">IF(ISERROR($Q2140),"",OFFSET(K!$D$1,$Q2140-1,0))</f>
        <v/>
      </c>
      <c r="E2140" s="213" t="str">
        <f ca="1">IF(ISERROR($Q2140),"",OFFSET(K!$C$1,$Q2140-1,0))</f>
        <v/>
      </c>
      <c r="F2140" s="213" t="str">
        <f t="shared" ca="1" si="33"/>
        <v/>
      </c>
      <c r="G2140" s="198"/>
      <c r="H2140" s="207"/>
      <c r="I2140" s="207"/>
      <c r="J2140" s="207"/>
      <c r="K2140" s="207"/>
      <c r="L2140" s="207"/>
      <c r="M2140" s="207"/>
      <c r="N2140" s="207"/>
      <c r="O2140" s="199"/>
      <c r="P2140" s="208"/>
      <c r="Q2140" s="209" t="e">
        <f>IF(OR(C2140="",C2140=R$4,C2140=S$4),NA(),MATCH($B2140&amp;$C2140,K!$E:$E,0))</f>
        <v>#N/A</v>
      </c>
    </row>
    <row r="2141" spans="1:17" ht="20.25">
      <c r="A2141" s="193"/>
      <c r="B2141" s="213"/>
      <c r="C2141" s="213"/>
      <c r="D2141" s="213" t="str">
        <f ca="1">IF(ISERROR($Q2141),"",OFFSET(K!$D$1,$Q2141-1,0))</f>
        <v/>
      </c>
      <c r="E2141" s="213" t="str">
        <f ca="1">IF(ISERROR($Q2141),"",OFFSET(K!$C$1,$Q2141-1,0))</f>
        <v/>
      </c>
      <c r="F2141" s="213" t="str">
        <f t="shared" ca="1" si="33"/>
        <v/>
      </c>
      <c r="G2141" s="198"/>
      <c r="H2141" s="207"/>
      <c r="I2141" s="207"/>
      <c r="J2141" s="207"/>
      <c r="K2141" s="207"/>
      <c r="L2141" s="207"/>
      <c r="M2141" s="207"/>
      <c r="N2141" s="207"/>
      <c r="O2141" s="199"/>
      <c r="P2141" s="208"/>
      <c r="Q2141" s="209" t="e">
        <f>IF(OR(C2141="",C2141=R$4,C2141=S$4),NA(),MATCH($B2141&amp;$C2141,K!$E:$E,0))</f>
        <v>#N/A</v>
      </c>
    </row>
    <row r="2142" spans="1:17" ht="20.25">
      <c r="A2142" s="193"/>
      <c r="B2142" s="213"/>
      <c r="C2142" s="213"/>
      <c r="D2142" s="213" t="str">
        <f ca="1">IF(ISERROR($Q2142),"",OFFSET(K!$D$1,$Q2142-1,0))</f>
        <v/>
      </c>
      <c r="E2142" s="213" t="str">
        <f ca="1">IF(ISERROR($Q2142),"",OFFSET(K!$C$1,$Q2142-1,0))</f>
        <v/>
      </c>
      <c r="F2142" s="213" t="str">
        <f t="shared" ca="1" si="33"/>
        <v/>
      </c>
      <c r="G2142" s="198"/>
      <c r="H2142" s="207"/>
      <c r="I2142" s="207"/>
      <c r="J2142" s="207"/>
      <c r="K2142" s="207"/>
      <c r="L2142" s="207"/>
      <c r="M2142" s="207"/>
      <c r="N2142" s="207"/>
      <c r="O2142" s="199"/>
      <c r="P2142" s="208"/>
      <c r="Q2142" s="209" t="e">
        <f>IF(OR(C2142="",C2142=R$4,C2142=S$4),NA(),MATCH($B2142&amp;$C2142,K!$E:$E,0))</f>
        <v>#N/A</v>
      </c>
    </row>
    <row r="2143" spans="1:17" ht="20.25">
      <c r="A2143" s="193"/>
      <c r="B2143" s="213"/>
      <c r="C2143" s="213"/>
      <c r="D2143" s="213" t="str">
        <f ca="1">IF(ISERROR($Q2143),"",OFFSET(K!$D$1,$Q2143-1,0))</f>
        <v/>
      </c>
      <c r="E2143" s="213" t="str">
        <f ca="1">IF(ISERROR($Q2143),"",OFFSET(K!$C$1,$Q2143-1,0))</f>
        <v/>
      </c>
      <c r="F2143" s="213" t="str">
        <f t="shared" ca="1" si="33"/>
        <v/>
      </c>
      <c r="G2143" s="198"/>
      <c r="H2143" s="207"/>
      <c r="I2143" s="207"/>
      <c r="J2143" s="207"/>
      <c r="K2143" s="207"/>
      <c r="L2143" s="207"/>
      <c r="M2143" s="207"/>
      <c r="N2143" s="207"/>
      <c r="O2143" s="199"/>
      <c r="P2143" s="208"/>
      <c r="Q2143" s="209" t="e">
        <f>IF(OR(C2143="",C2143=R$4,C2143=S$4),NA(),MATCH($B2143&amp;$C2143,K!$E:$E,0))</f>
        <v>#N/A</v>
      </c>
    </row>
    <row r="2144" spans="1:17" ht="20.25">
      <c r="A2144" s="193"/>
      <c r="B2144" s="213"/>
      <c r="C2144" s="213"/>
      <c r="D2144" s="213" t="str">
        <f ca="1">IF(ISERROR($Q2144),"",OFFSET(K!$D$1,$Q2144-1,0))</f>
        <v/>
      </c>
      <c r="E2144" s="213" t="str">
        <f ca="1">IF(ISERROR($Q2144),"",OFFSET(K!$C$1,$Q2144-1,0))</f>
        <v/>
      </c>
      <c r="F2144" s="213" t="str">
        <f t="shared" ca="1" si="33"/>
        <v/>
      </c>
      <c r="G2144" s="198"/>
      <c r="H2144" s="207"/>
      <c r="I2144" s="207"/>
      <c r="J2144" s="207"/>
      <c r="K2144" s="207"/>
      <c r="L2144" s="207"/>
      <c r="M2144" s="207"/>
      <c r="N2144" s="207"/>
      <c r="O2144" s="199"/>
      <c r="P2144" s="208"/>
      <c r="Q2144" s="209" t="e">
        <f>IF(OR(C2144="",C2144=R$4,C2144=S$4),NA(),MATCH($B2144&amp;$C2144,K!$E:$E,0))</f>
        <v>#N/A</v>
      </c>
    </row>
    <row r="2145" spans="1:17" ht="20.25">
      <c r="A2145" s="193"/>
      <c r="B2145" s="213"/>
      <c r="C2145" s="213"/>
      <c r="D2145" s="213" t="str">
        <f ca="1">IF(ISERROR($Q2145),"",OFFSET(K!$D$1,$Q2145-1,0))</f>
        <v/>
      </c>
      <c r="E2145" s="213" t="str">
        <f ca="1">IF(ISERROR($Q2145),"",OFFSET(K!$C$1,$Q2145-1,0))</f>
        <v/>
      </c>
      <c r="F2145" s="213" t="str">
        <f t="shared" ca="1" si="33"/>
        <v/>
      </c>
      <c r="G2145" s="198"/>
      <c r="H2145" s="207"/>
      <c r="I2145" s="207"/>
      <c r="J2145" s="207"/>
      <c r="K2145" s="207"/>
      <c r="L2145" s="207"/>
      <c r="M2145" s="207"/>
      <c r="N2145" s="207"/>
      <c r="O2145" s="199"/>
      <c r="P2145" s="208"/>
      <c r="Q2145" s="209" t="e">
        <f>IF(OR(C2145="",C2145=R$4,C2145=S$4),NA(),MATCH($B2145&amp;$C2145,K!$E:$E,0))</f>
        <v>#N/A</v>
      </c>
    </row>
    <row r="2146" spans="1:17" ht="20.25">
      <c r="A2146" s="193"/>
      <c r="B2146" s="213"/>
      <c r="C2146" s="213"/>
      <c r="D2146" s="213" t="str">
        <f ca="1">IF(ISERROR($Q2146),"",OFFSET(K!$D$1,$Q2146-1,0))</f>
        <v/>
      </c>
      <c r="E2146" s="213" t="str">
        <f ca="1">IF(ISERROR($Q2146),"",OFFSET(K!$C$1,$Q2146-1,0))</f>
        <v/>
      </c>
      <c r="F2146" s="213" t="str">
        <f t="shared" ca="1" si="33"/>
        <v/>
      </c>
      <c r="G2146" s="198"/>
      <c r="H2146" s="207"/>
      <c r="I2146" s="207"/>
      <c r="J2146" s="207"/>
      <c r="K2146" s="207"/>
      <c r="L2146" s="207"/>
      <c r="M2146" s="207"/>
      <c r="N2146" s="207"/>
      <c r="O2146" s="199"/>
      <c r="P2146" s="208"/>
      <c r="Q2146" s="209" t="e">
        <f>IF(OR(C2146="",C2146=R$4,C2146=S$4),NA(),MATCH($B2146&amp;$C2146,K!$E:$E,0))</f>
        <v>#N/A</v>
      </c>
    </row>
    <row r="2147" spans="1:17" ht="20.25">
      <c r="A2147" s="193"/>
      <c r="B2147" s="213"/>
      <c r="C2147" s="213"/>
      <c r="D2147" s="213" t="str">
        <f ca="1">IF(ISERROR($Q2147),"",OFFSET(K!$D$1,$Q2147-1,0))</f>
        <v/>
      </c>
      <c r="E2147" s="213" t="str">
        <f ca="1">IF(ISERROR($Q2147),"",OFFSET(K!$C$1,$Q2147-1,0))</f>
        <v/>
      </c>
      <c r="F2147" s="213" t="str">
        <f t="shared" ca="1" si="33"/>
        <v/>
      </c>
      <c r="G2147" s="198"/>
      <c r="H2147" s="207"/>
      <c r="I2147" s="207"/>
      <c r="J2147" s="207"/>
      <c r="K2147" s="207"/>
      <c r="L2147" s="207"/>
      <c r="M2147" s="207"/>
      <c r="N2147" s="207"/>
      <c r="O2147" s="199"/>
      <c r="P2147" s="208"/>
      <c r="Q2147" s="209" t="e">
        <f>IF(OR(C2147="",C2147=R$4,C2147=S$4),NA(),MATCH($B2147&amp;$C2147,K!$E:$E,0))</f>
        <v>#N/A</v>
      </c>
    </row>
    <row r="2148" spans="1:17" ht="20.25">
      <c r="A2148" s="193"/>
      <c r="B2148" s="213"/>
      <c r="C2148" s="213"/>
      <c r="D2148" s="213" t="str">
        <f ca="1">IF(ISERROR($Q2148),"",OFFSET(K!$D$1,$Q2148-1,0))</f>
        <v/>
      </c>
      <c r="E2148" s="213" t="str">
        <f ca="1">IF(ISERROR($Q2148),"",OFFSET(K!$C$1,$Q2148-1,0))</f>
        <v/>
      </c>
      <c r="F2148" s="213" t="str">
        <f t="shared" ca="1" si="33"/>
        <v/>
      </c>
      <c r="G2148" s="198"/>
      <c r="H2148" s="207"/>
      <c r="I2148" s="207"/>
      <c r="J2148" s="207"/>
      <c r="K2148" s="207"/>
      <c r="L2148" s="207"/>
      <c r="M2148" s="207"/>
      <c r="N2148" s="207"/>
      <c r="O2148" s="199"/>
      <c r="P2148" s="208"/>
      <c r="Q2148" s="209" t="e">
        <f>IF(OR(C2148="",C2148=R$4,C2148=S$4),NA(),MATCH($B2148&amp;$C2148,K!$E:$E,0))</f>
        <v>#N/A</v>
      </c>
    </row>
    <row r="2149" spans="1:17" ht="20.25">
      <c r="A2149" s="193"/>
      <c r="B2149" s="213"/>
      <c r="C2149" s="213"/>
      <c r="D2149" s="213" t="str">
        <f ca="1">IF(ISERROR($Q2149),"",OFFSET(K!$D$1,$Q2149-1,0))</f>
        <v/>
      </c>
      <c r="E2149" s="213" t="str">
        <f ca="1">IF(ISERROR($Q2149),"",OFFSET(K!$C$1,$Q2149-1,0))</f>
        <v/>
      </c>
      <c r="F2149" s="213" t="str">
        <f t="shared" ca="1" si="33"/>
        <v/>
      </c>
      <c r="G2149" s="198"/>
      <c r="H2149" s="207"/>
      <c r="I2149" s="207"/>
      <c r="J2149" s="207"/>
      <c r="K2149" s="207"/>
      <c r="L2149" s="207"/>
      <c r="M2149" s="207"/>
      <c r="N2149" s="207"/>
      <c r="O2149" s="199"/>
      <c r="P2149" s="208"/>
      <c r="Q2149" s="209" t="e">
        <f>IF(OR(C2149="",C2149=R$4,C2149=S$4),NA(),MATCH($B2149&amp;$C2149,K!$E:$E,0))</f>
        <v>#N/A</v>
      </c>
    </row>
    <row r="2150" spans="1:17" ht="20.25">
      <c r="A2150" s="193"/>
      <c r="B2150" s="213"/>
      <c r="C2150" s="213"/>
      <c r="D2150" s="213" t="str">
        <f ca="1">IF(ISERROR($Q2150),"",OFFSET(K!$D$1,$Q2150-1,0))</f>
        <v/>
      </c>
      <c r="E2150" s="213" t="str">
        <f ca="1">IF(ISERROR($Q2150),"",OFFSET(K!$C$1,$Q2150-1,0))</f>
        <v/>
      </c>
      <c r="F2150" s="213" t="str">
        <f t="shared" ca="1" si="33"/>
        <v/>
      </c>
      <c r="G2150" s="198"/>
      <c r="H2150" s="207"/>
      <c r="I2150" s="207"/>
      <c r="J2150" s="207"/>
      <c r="K2150" s="207"/>
      <c r="L2150" s="207"/>
      <c r="M2150" s="207"/>
      <c r="N2150" s="207"/>
      <c r="O2150" s="199"/>
      <c r="P2150" s="208"/>
      <c r="Q2150" s="209" t="e">
        <f>IF(OR(C2150="",C2150=R$4,C2150=S$4),NA(),MATCH($B2150&amp;$C2150,K!$E:$E,0))</f>
        <v>#N/A</v>
      </c>
    </row>
    <row r="2151" spans="1:17" ht="20.25">
      <c r="A2151" s="193"/>
      <c r="B2151" s="213"/>
      <c r="C2151" s="213"/>
      <c r="D2151" s="213" t="str">
        <f ca="1">IF(ISERROR($Q2151),"",OFFSET(K!$D$1,$Q2151-1,0))</f>
        <v/>
      </c>
      <c r="E2151" s="213" t="str">
        <f ca="1">IF(ISERROR($Q2151),"",OFFSET(K!$C$1,$Q2151-1,0))</f>
        <v/>
      </c>
      <c r="F2151" s="213" t="str">
        <f t="shared" ca="1" si="33"/>
        <v/>
      </c>
      <c r="G2151" s="198"/>
      <c r="H2151" s="207"/>
      <c r="I2151" s="207"/>
      <c r="J2151" s="207"/>
      <c r="K2151" s="207"/>
      <c r="L2151" s="207"/>
      <c r="M2151" s="207"/>
      <c r="N2151" s="207"/>
      <c r="O2151" s="199"/>
      <c r="P2151" s="208"/>
      <c r="Q2151" s="209" t="e">
        <f>IF(OR(C2151="",C2151=R$4,C2151=S$4),NA(),MATCH($B2151&amp;$C2151,K!$E:$E,0))</f>
        <v>#N/A</v>
      </c>
    </row>
    <row r="2152" spans="1:17" ht="20.25">
      <c r="A2152" s="193"/>
      <c r="B2152" s="213"/>
      <c r="C2152" s="213"/>
      <c r="D2152" s="213" t="str">
        <f ca="1">IF(ISERROR($Q2152),"",OFFSET(K!$D$1,$Q2152-1,0))</f>
        <v/>
      </c>
      <c r="E2152" s="213" t="str">
        <f ca="1">IF(ISERROR($Q2152),"",OFFSET(K!$C$1,$Q2152-1,0))</f>
        <v/>
      </c>
      <c r="F2152" s="213" t="str">
        <f t="shared" ca="1" si="33"/>
        <v/>
      </c>
      <c r="G2152" s="198"/>
      <c r="H2152" s="207"/>
      <c r="I2152" s="207"/>
      <c r="J2152" s="207"/>
      <c r="K2152" s="207"/>
      <c r="L2152" s="207"/>
      <c r="M2152" s="207"/>
      <c r="N2152" s="207"/>
      <c r="O2152" s="199"/>
      <c r="P2152" s="208"/>
      <c r="Q2152" s="209" t="e">
        <f>IF(OR(C2152="",C2152=R$4,C2152=S$4),NA(),MATCH($B2152&amp;$C2152,K!$E:$E,0))</f>
        <v>#N/A</v>
      </c>
    </row>
    <row r="2153" spans="1:17" ht="20.25">
      <c r="A2153" s="193"/>
      <c r="B2153" s="213"/>
      <c r="C2153" s="213"/>
      <c r="D2153" s="213" t="str">
        <f ca="1">IF(ISERROR($Q2153),"",OFFSET(K!$D$1,$Q2153-1,0))</f>
        <v/>
      </c>
      <c r="E2153" s="213" t="str">
        <f ca="1">IF(ISERROR($Q2153),"",OFFSET(K!$C$1,$Q2153-1,0))</f>
        <v/>
      </c>
      <c r="F2153" s="213" t="str">
        <f t="shared" ca="1" si="33"/>
        <v/>
      </c>
      <c r="G2153" s="198"/>
      <c r="H2153" s="207"/>
      <c r="I2153" s="207"/>
      <c r="J2153" s="207"/>
      <c r="K2153" s="207"/>
      <c r="L2153" s="207"/>
      <c r="M2153" s="207"/>
      <c r="N2153" s="207"/>
      <c r="O2153" s="199"/>
      <c r="P2153" s="208"/>
      <c r="Q2153" s="209" t="e">
        <f>IF(OR(C2153="",C2153=R$4,C2153=S$4),NA(),MATCH($B2153&amp;$C2153,K!$E:$E,0))</f>
        <v>#N/A</v>
      </c>
    </row>
    <row r="2154" spans="1:17" ht="20.25">
      <c r="A2154" s="193"/>
      <c r="B2154" s="213"/>
      <c r="C2154" s="213"/>
      <c r="D2154" s="213" t="str">
        <f ca="1">IF(ISERROR($Q2154),"",OFFSET(K!$D$1,$Q2154-1,0))</f>
        <v/>
      </c>
      <c r="E2154" s="213" t="str">
        <f ca="1">IF(ISERROR($Q2154),"",OFFSET(K!$C$1,$Q2154-1,0))</f>
        <v/>
      </c>
      <c r="F2154" s="213" t="str">
        <f t="shared" ca="1" si="33"/>
        <v/>
      </c>
      <c r="G2154" s="198"/>
      <c r="H2154" s="207"/>
      <c r="I2154" s="207"/>
      <c r="J2154" s="207"/>
      <c r="K2154" s="207"/>
      <c r="L2154" s="207"/>
      <c r="M2154" s="207"/>
      <c r="N2154" s="207"/>
      <c r="O2154" s="199"/>
      <c r="P2154" s="208"/>
      <c r="Q2154" s="209" t="e">
        <f>IF(OR(C2154="",C2154=R$4,C2154=S$4),NA(),MATCH($B2154&amp;$C2154,K!$E:$E,0))</f>
        <v>#N/A</v>
      </c>
    </row>
    <row r="2155" spans="1:17" ht="20.25">
      <c r="A2155" s="193"/>
      <c r="B2155" s="213"/>
      <c r="C2155" s="213"/>
      <c r="D2155" s="213" t="str">
        <f ca="1">IF(ISERROR($Q2155),"",OFFSET(K!$D$1,$Q2155-1,0))</f>
        <v/>
      </c>
      <c r="E2155" s="213" t="str">
        <f ca="1">IF(ISERROR($Q2155),"",OFFSET(K!$C$1,$Q2155-1,0))</f>
        <v/>
      </c>
      <c r="F2155" s="213" t="str">
        <f t="shared" ca="1" si="33"/>
        <v/>
      </c>
      <c r="G2155" s="198"/>
      <c r="H2155" s="207"/>
      <c r="I2155" s="207"/>
      <c r="J2155" s="207"/>
      <c r="K2155" s="207"/>
      <c r="L2155" s="207"/>
      <c r="M2155" s="207"/>
      <c r="N2155" s="207"/>
      <c r="O2155" s="199"/>
      <c r="P2155" s="208"/>
      <c r="Q2155" s="209" t="e">
        <f>IF(OR(C2155="",C2155=R$4,C2155=S$4),NA(),MATCH($B2155&amp;$C2155,K!$E:$E,0))</f>
        <v>#N/A</v>
      </c>
    </row>
    <row r="2156" spans="1:17" ht="20.25">
      <c r="A2156" s="193"/>
      <c r="B2156" s="213"/>
      <c r="C2156" s="213"/>
      <c r="D2156" s="213" t="str">
        <f ca="1">IF(ISERROR($Q2156),"",OFFSET(K!$D$1,$Q2156-1,0))</f>
        <v/>
      </c>
      <c r="E2156" s="213" t="str">
        <f ca="1">IF(ISERROR($Q2156),"",OFFSET(K!$C$1,$Q2156-1,0))</f>
        <v/>
      </c>
      <c r="F2156" s="213" t="str">
        <f t="shared" ca="1" si="33"/>
        <v/>
      </c>
      <c r="G2156" s="198"/>
      <c r="H2156" s="207"/>
      <c r="I2156" s="207"/>
      <c r="J2156" s="207"/>
      <c r="K2156" s="207"/>
      <c r="L2156" s="207"/>
      <c r="M2156" s="207"/>
      <c r="N2156" s="207"/>
      <c r="O2156" s="199"/>
      <c r="P2156" s="208"/>
      <c r="Q2156" s="209" t="e">
        <f>IF(OR(C2156="",C2156=R$4,C2156=S$4),NA(),MATCH($B2156&amp;$C2156,K!$E:$E,0))</f>
        <v>#N/A</v>
      </c>
    </row>
    <row r="2157" spans="1:17" ht="20.25">
      <c r="A2157" s="193"/>
      <c r="B2157" s="213"/>
      <c r="C2157" s="213"/>
      <c r="D2157" s="213" t="str">
        <f ca="1">IF(ISERROR($Q2157),"",OFFSET(K!$D$1,$Q2157-1,0))</f>
        <v/>
      </c>
      <c r="E2157" s="213" t="str">
        <f ca="1">IF(ISERROR($Q2157),"",OFFSET(K!$C$1,$Q2157-1,0))</f>
        <v/>
      </c>
      <c r="F2157" s="213" t="str">
        <f t="shared" ca="1" si="33"/>
        <v/>
      </c>
      <c r="G2157" s="198"/>
      <c r="H2157" s="207"/>
      <c r="I2157" s="207"/>
      <c r="J2157" s="207"/>
      <c r="K2157" s="207"/>
      <c r="L2157" s="207"/>
      <c r="M2157" s="207"/>
      <c r="N2157" s="207"/>
      <c r="O2157" s="199"/>
      <c r="P2157" s="208"/>
      <c r="Q2157" s="209" t="e">
        <f>IF(OR(C2157="",C2157=R$4,C2157=S$4),NA(),MATCH($B2157&amp;$C2157,K!$E:$E,0))</f>
        <v>#N/A</v>
      </c>
    </row>
    <row r="2158" spans="1:17" ht="20.25">
      <c r="A2158" s="193"/>
      <c r="B2158" s="213"/>
      <c r="C2158" s="213"/>
      <c r="D2158" s="213" t="str">
        <f ca="1">IF(ISERROR($Q2158),"",OFFSET(K!$D$1,$Q2158-1,0))</f>
        <v/>
      </c>
      <c r="E2158" s="213" t="str">
        <f ca="1">IF(ISERROR($Q2158),"",OFFSET(K!$C$1,$Q2158-1,0))</f>
        <v/>
      </c>
      <c r="F2158" s="213" t="str">
        <f t="shared" ca="1" si="33"/>
        <v/>
      </c>
      <c r="G2158" s="198"/>
      <c r="H2158" s="207"/>
      <c r="I2158" s="207"/>
      <c r="J2158" s="207"/>
      <c r="K2158" s="207"/>
      <c r="L2158" s="207"/>
      <c r="M2158" s="207"/>
      <c r="N2158" s="207"/>
      <c r="O2158" s="199"/>
      <c r="P2158" s="208"/>
      <c r="Q2158" s="209" t="e">
        <f>IF(OR(C2158="",C2158=R$4,C2158=S$4),NA(),MATCH($B2158&amp;$C2158,K!$E:$E,0))</f>
        <v>#N/A</v>
      </c>
    </row>
    <row r="2159" spans="1:17" ht="20.25">
      <c r="A2159" s="193"/>
      <c r="B2159" s="213"/>
      <c r="C2159" s="213"/>
      <c r="D2159" s="213" t="str">
        <f ca="1">IF(ISERROR($Q2159),"",OFFSET(K!$D$1,$Q2159-1,0))</f>
        <v/>
      </c>
      <c r="E2159" s="213" t="str">
        <f ca="1">IF(ISERROR($Q2159),"",OFFSET(K!$C$1,$Q2159-1,0))</f>
        <v/>
      </c>
      <c r="F2159" s="213" t="str">
        <f t="shared" ca="1" si="33"/>
        <v/>
      </c>
      <c r="G2159" s="198"/>
      <c r="H2159" s="207"/>
      <c r="I2159" s="207"/>
      <c r="J2159" s="207"/>
      <c r="K2159" s="207"/>
      <c r="L2159" s="207"/>
      <c r="M2159" s="207"/>
      <c r="N2159" s="207"/>
      <c r="O2159" s="199"/>
      <c r="P2159" s="208"/>
      <c r="Q2159" s="209" t="e">
        <f>IF(OR(C2159="",C2159=R$4,C2159=S$4),NA(),MATCH($B2159&amp;$C2159,K!$E:$E,0))</f>
        <v>#N/A</v>
      </c>
    </row>
    <row r="2160" spans="1:17" ht="20.25">
      <c r="A2160" s="193"/>
      <c r="B2160" s="213"/>
      <c r="C2160" s="213"/>
      <c r="D2160" s="213" t="str">
        <f ca="1">IF(ISERROR($Q2160),"",OFFSET(K!$D$1,$Q2160-1,0))</f>
        <v/>
      </c>
      <c r="E2160" s="213" t="str">
        <f ca="1">IF(ISERROR($Q2160),"",OFFSET(K!$C$1,$Q2160-1,0))</f>
        <v/>
      </c>
      <c r="F2160" s="213" t="str">
        <f t="shared" ca="1" si="33"/>
        <v/>
      </c>
      <c r="G2160" s="198"/>
      <c r="H2160" s="207"/>
      <c r="I2160" s="207"/>
      <c r="J2160" s="207"/>
      <c r="K2160" s="207"/>
      <c r="L2160" s="207"/>
      <c r="M2160" s="207"/>
      <c r="N2160" s="207"/>
      <c r="O2160" s="199"/>
      <c r="P2160" s="208"/>
      <c r="Q2160" s="209" t="e">
        <f>IF(OR(C2160="",C2160=R$4,C2160=S$4),NA(),MATCH($B2160&amp;$C2160,K!$E:$E,0))</f>
        <v>#N/A</v>
      </c>
    </row>
    <row r="2161" spans="1:17" ht="20.25">
      <c r="A2161" s="193"/>
      <c r="B2161" s="213"/>
      <c r="C2161" s="213"/>
      <c r="D2161" s="213" t="str">
        <f ca="1">IF(ISERROR($Q2161),"",OFFSET(K!$D$1,$Q2161-1,0))</f>
        <v/>
      </c>
      <c r="E2161" s="213" t="str">
        <f ca="1">IF(ISERROR($Q2161),"",OFFSET(K!$C$1,$Q2161-1,0))</f>
        <v/>
      </c>
      <c r="F2161" s="213" t="str">
        <f t="shared" ca="1" si="33"/>
        <v/>
      </c>
      <c r="G2161" s="198"/>
      <c r="H2161" s="207"/>
      <c r="I2161" s="207"/>
      <c r="J2161" s="207"/>
      <c r="K2161" s="207"/>
      <c r="L2161" s="207"/>
      <c r="M2161" s="207"/>
      <c r="N2161" s="207"/>
      <c r="O2161" s="199"/>
      <c r="P2161" s="208"/>
      <c r="Q2161" s="209" t="e">
        <f>IF(OR(C2161="",C2161=R$4,C2161=S$4),NA(),MATCH($B2161&amp;$C2161,K!$E:$E,0))</f>
        <v>#N/A</v>
      </c>
    </row>
    <row r="2162" spans="1:17" ht="20.25">
      <c r="A2162" s="193"/>
      <c r="B2162" s="213"/>
      <c r="C2162" s="213"/>
      <c r="D2162" s="213" t="str">
        <f ca="1">IF(ISERROR($Q2162),"",OFFSET(K!$D$1,$Q2162-1,0))</f>
        <v/>
      </c>
      <c r="E2162" s="213" t="str">
        <f ca="1">IF(ISERROR($Q2162),"",OFFSET(K!$C$1,$Q2162-1,0))</f>
        <v/>
      </c>
      <c r="F2162" s="213" t="str">
        <f t="shared" ca="1" si="33"/>
        <v/>
      </c>
      <c r="G2162" s="198"/>
      <c r="H2162" s="207"/>
      <c r="I2162" s="207"/>
      <c r="J2162" s="207"/>
      <c r="K2162" s="207"/>
      <c r="L2162" s="207"/>
      <c r="M2162" s="207"/>
      <c r="N2162" s="207"/>
      <c r="O2162" s="199"/>
      <c r="P2162" s="208"/>
      <c r="Q2162" s="209" t="e">
        <f>IF(OR(C2162="",C2162=R$4,C2162=S$4),NA(),MATCH($B2162&amp;$C2162,K!$E:$E,0))</f>
        <v>#N/A</v>
      </c>
    </row>
    <row r="2163" spans="1:17" ht="20.25">
      <c r="A2163" s="193"/>
      <c r="B2163" s="213"/>
      <c r="C2163" s="213"/>
      <c r="D2163" s="213" t="str">
        <f ca="1">IF(ISERROR($Q2163),"",OFFSET(K!$D$1,$Q2163-1,0))</f>
        <v/>
      </c>
      <c r="E2163" s="213" t="str">
        <f ca="1">IF(ISERROR($Q2163),"",OFFSET(K!$C$1,$Q2163-1,0))</f>
        <v/>
      </c>
      <c r="F2163" s="213" t="str">
        <f t="shared" ca="1" si="33"/>
        <v/>
      </c>
      <c r="G2163" s="198"/>
      <c r="H2163" s="207"/>
      <c r="I2163" s="207"/>
      <c r="J2163" s="207"/>
      <c r="K2163" s="207"/>
      <c r="L2163" s="207"/>
      <c r="M2163" s="207"/>
      <c r="N2163" s="207"/>
      <c r="O2163" s="199"/>
      <c r="P2163" s="208"/>
      <c r="Q2163" s="209" t="e">
        <f>IF(OR(C2163="",C2163=R$4,C2163=S$4),NA(),MATCH($B2163&amp;$C2163,K!$E:$E,0))</f>
        <v>#N/A</v>
      </c>
    </row>
    <row r="2164" spans="1:17" ht="20.25">
      <c r="A2164" s="193"/>
      <c r="B2164" s="213"/>
      <c r="C2164" s="213"/>
      <c r="D2164" s="213" t="str">
        <f ca="1">IF(ISERROR($Q2164),"",OFFSET(K!$D$1,$Q2164-1,0))</f>
        <v/>
      </c>
      <c r="E2164" s="213" t="str">
        <f ca="1">IF(ISERROR($Q2164),"",OFFSET(K!$C$1,$Q2164-1,0))</f>
        <v/>
      </c>
      <c r="F2164" s="213" t="str">
        <f t="shared" ca="1" si="33"/>
        <v/>
      </c>
      <c r="G2164" s="198"/>
      <c r="H2164" s="207"/>
      <c r="I2164" s="207"/>
      <c r="J2164" s="207"/>
      <c r="K2164" s="207"/>
      <c r="L2164" s="207"/>
      <c r="M2164" s="207"/>
      <c r="N2164" s="207"/>
      <c r="O2164" s="199"/>
      <c r="P2164" s="208"/>
      <c r="Q2164" s="209" t="e">
        <f>IF(OR(C2164="",C2164=R$4,C2164=S$4),NA(),MATCH($B2164&amp;$C2164,K!$E:$E,0))</f>
        <v>#N/A</v>
      </c>
    </row>
    <row r="2165" spans="1:17" ht="20.25">
      <c r="A2165" s="193"/>
      <c r="B2165" s="213"/>
      <c r="C2165" s="213"/>
      <c r="D2165" s="213" t="str">
        <f ca="1">IF(ISERROR($Q2165),"",OFFSET(K!$D$1,$Q2165-1,0))</f>
        <v/>
      </c>
      <c r="E2165" s="213" t="str">
        <f ca="1">IF(ISERROR($Q2165),"",OFFSET(K!$C$1,$Q2165-1,0))</f>
        <v/>
      </c>
      <c r="F2165" s="213" t="str">
        <f t="shared" ca="1" si="33"/>
        <v/>
      </c>
      <c r="G2165" s="198"/>
      <c r="H2165" s="207"/>
      <c r="I2165" s="207"/>
      <c r="J2165" s="207"/>
      <c r="K2165" s="207"/>
      <c r="L2165" s="207"/>
      <c r="M2165" s="207"/>
      <c r="N2165" s="207"/>
      <c r="O2165" s="199"/>
      <c r="P2165" s="208"/>
      <c r="Q2165" s="209" t="e">
        <f>IF(OR(C2165="",C2165=R$4,C2165=S$4),NA(),MATCH($B2165&amp;$C2165,K!$E:$E,0))</f>
        <v>#N/A</v>
      </c>
    </row>
    <row r="2166" spans="1:17" ht="20.25">
      <c r="A2166" s="193"/>
      <c r="B2166" s="213"/>
      <c r="C2166" s="213"/>
      <c r="D2166" s="213" t="str">
        <f ca="1">IF(ISERROR($Q2166),"",OFFSET(K!$D$1,$Q2166-1,0))</f>
        <v/>
      </c>
      <c r="E2166" s="213" t="str">
        <f ca="1">IF(ISERROR($Q2166),"",OFFSET(K!$C$1,$Q2166-1,0))</f>
        <v/>
      </c>
      <c r="F2166" s="213" t="str">
        <f t="shared" ca="1" si="33"/>
        <v/>
      </c>
      <c r="G2166" s="198"/>
      <c r="H2166" s="207"/>
      <c r="I2166" s="207"/>
      <c r="J2166" s="207"/>
      <c r="K2166" s="207"/>
      <c r="L2166" s="207"/>
      <c r="M2166" s="207"/>
      <c r="N2166" s="207"/>
      <c r="O2166" s="199"/>
      <c r="P2166" s="208"/>
      <c r="Q2166" s="209" t="e">
        <f>IF(OR(C2166="",C2166=R$4,C2166=S$4),NA(),MATCH($B2166&amp;$C2166,K!$E:$E,0))</f>
        <v>#N/A</v>
      </c>
    </row>
    <row r="2167" spans="1:17" ht="20.25">
      <c r="A2167" s="193"/>
      <c r="B2167" s="213"/>
      <c r="C2167" s="213"/>
      <c r="D2167" s="213" t="str">
        <f ca="1">IF(ISERROR($Q2167),"",OFFSET(K!$D$1,$Q2167-1,0))</f>
        <v/>
      </c>
      <c r="E2167" s="213" t="str">
        <f ca="1">IF(ISERROR($Q2167),"",OFFSET(K!$C$1,$Q2167-1,0))</f>
        <v/>
      </c>
      <c r="F2167" s="213" t="str">
        <f t="shared" ca="1" si="33"/>
        <v/>
      </c>
      <c r="G2167" s="198"/>
      <c r="H2167" s="207"/>
      <c r="I2167" s="207"/>
      <c r="J2167" s="207"/>
      <c r="K2167" s="207"/>
      <c r="L2167" s="207"/>
      <c r="M2167" s="207"/>
      <c r="N2167" s="207"/>
      <c r="O2167" s="199"/>
      <c r="P2167" s="208"/>
      <c r="Q2167" s="209" t="e">
        <f>IF(OR(C2167="",C2167=R$4,C2167=S$4),NA(),MATCH($B2167&amp;$C2167,K!$E:$E,0))</f>
        <v>#N/A</v>
      </c>
    </row>
    <row r="2168" spans="1:17" ht="20.25">
      <c r="A2168" s="193"/>
      <c r="B2168" s="213"/>
      <c r="C2168" s="213"/>
      <c r="D2168" s="213" t="str">
        <f ca="1">IF(ISERROR($Q2168),"",OFFSET(K!$D$1,$Q2168-1,0))</f>
        <v/>
      </c>
      <c r="E2168" s="213" t="str">
        <f ca="1">IF(ISERROR($Q2168),"",OFFSET(K!$C$1,$Q2168-1,0))</f>
        <v/>
      </c>
      <c r="F2168" s="213" t="str">
        <f t="shared" ca="1" si="33"/>
        <v/>
      </c>
      <c r="G2168" s="198"/>
      <c r="H2168" s="207"/>
      <c r="I2168" s="207"/>
      <c r="J2168" s="207"/>
      <c r="K2168" s="207"/>
      <c r="L2168" s="207"/>
      <c r="M2168" s="207"/>
      <c r="N2168" s="207"/>
      <c r="O2168" s="199"/>
      <c r="P2168" s="208"/>
      <c r="Q2168" s="209" t="e">
        <f>IF(OR(C2168="",C2168=R$4,C2168=S$4),NA(),MATCH($B2168&amp;$C2168,K!$E:$E,0))</f>
        <v>#N/A</v>
      </c>
    </row>
    <row r="2169" spans="1:17" ht="20.25">
      <c r="A2169" s="193"/>
      <c r="B2169" s="213"/>
      <c r="C2169" s="213"/>
      <c r="D2169" s="213" t="str">
        <f ca="1">IF(ISERROR($Q2169),"",OFFSET(K!$D$1,$Q2169-1,0))</f>
        <v/>
      </c>
      <c r="E2169" s="213" t="str">
        <f ca="1">IF(ISERROR($Q2169),"",OFFSET(K!$C$1,$Q2169-1,0))</f>
        <v/>
      </c>
      <c r="F2169" s="213" t="str">
        <f t="shared" ca="1" si="33"/>
        <v/>
      </c>
      <c r="G2169" s="198"/>
      <c r="H2169" s="207"/>
      <c r="I2169" s="207"/>
      <c r="J2169" s="207"/>
      <c r="K2169" s="207"/>
      <c r="L2169" s="207"/>
      <c r="M2169" s="207"/>
      <c r="N2169" s="207"/>
      <c r="O2169" s="199"/>
      <c r="P2169" s="208"/>
      <c r="Q2169" s="209" t="e">
        <f>IF(OR(C2169="",C2169=R$4,C2169=S$4),NA(),MATCH($B2169&amp;$C2169,K!$E:$E,0))</f>
        <v>#N/A</v>
      </c>
    </row>
    <row r="2170" spans="1:17" ht="20.25">
      <c r="A2170" s="193"/>
      <c r="B2170" s="213"/>
      <c r="C2170" s="213"/>
      <c r="D2170" s="213" t="str">
        <f ca="1">IF(ISERROR($Q2170),"",OFFSET(K!$D$1,$Q2170-1,0))</f>
        <v/>
      </c>
      <c r="E2170" s="213" t="str">
        <f ca="1">IF(ISERROR($Q2170),"",OFFSET(K!$C$1,$Q2170-1,0))</f>
        <v/>
      </c>
      <c r="F2170" s="213" t="str">
        <f t="shared" ca="1" si="33"/>
        <v/>
      </c>
      <c r="G2170" s="198"/>
      <c r="H2170" s="207"/>
      <c r="I2170" s="207"/>
      <c r="J2170" s="207"/>
      <c r="K2170" s="207"/>
      <c r="L2170" s="207"/>
      <c r="M2170" s="207"/>
      <c r="N2170" s="207"/>
      <c r="O2170" s="199"/>
      <c r="P2170" s="208"/>
      <c r="Q2170" s="209" t="e">
        <f>IF(OR(C2170="",C2170=R$4,C2170=S$4),NA(),MATCH($B2170&amp;$C2170,K!$E:$E,0))</f>
        <v>#N/A</v>
      </c>
    </row>
    <row r="2171" spans="1:17" ht="20.25">
      <c r="A2171" s="193"/>
      <c r="B2171" s="213"/>
      <c r="C2171" s="213"/>
      <c r="D2171" s="213" t="str">
        <f ca="1">IF(ISERROR($Q2171),"",OFFSET(K!$D$1,$Q2171-1,0))</f>
        <v/>
      </c>
      <c r="E2171" s="213" t="str">
        <f ca="1">IF(ISERROR($Q2171),"",OFFSET(K!$C$1,$Q2171-1,0))</f>
        <v/>
      </c>
      <c r="F2171" s="213" t="str">
        <f t="shared" ca="1" si="33"/>
        <v/>
      </c>
      <c r="G2171" s="198"/>
      <c r="H2171" s="207"/>
      <c r="I2171" s="207"/>
      <c r="J2171" s="207"/>
      <c r="K2171" s="207"/>
      <c r="L2171" s="207"/>
      <c r="M2171" s="207"/>
      <c r="N2171" s="207"/>
      <c r="O2171" s="199"/>
      <c r="P2171" s="208"/>
      <c r="Q2171" s="209" t="e">
        <f>IF(OR(C2171="",C2171=R$4,C2171=S$4),NA(),MATCH($B2171&amp;$C2171,K!$E:$E,0))</f>
        <v>#N/A</v>
      </c>
    </row>
    <row r="2172" spans="1:17" ht="20.25">
      <c r="A2172" s="193"/>
      <c r="B2172" s="213"/>
      <c r="C2172" s="213"/>
      <c r="D2172" s="213" t="str">
        <f ca="1">IF(ISERROR($Q2172),"",OFFSET(K!$D$1,$Q2172-1,0))</f>
        <v/>
      </c>
      <c r="E2172" s="213" t="str">
        <f ca="1">IF(ISERROR($Q2172),"",OFFSET(K!$C$1,$Q2172-1,0))</f>
        <v/>
      </c>
      <c r="F2172" s="213" t="str">
        <f t="shared" ca="1" si="33"/>
        <v/>
      </c>
      <c r="G2172" s="198"/>
      <c r="H2172" s="207"/>
      <c r="I2172" s="207"/>
      <c r="J2172" s="207"/>
      <c r="K2172" s="207"/>
      <c r="L2172" s="207"/>
      <c r="M2172" s="207"/>
      <c r="N2172" s="207"/>
      <c r="O2172" s="199"/>
      <c r="P2172" s="208"/>
      <c r="Q2172" s="209" t="e">
        <f>IF(OR(C2172="",C2172=R$4,C2172=S$4),NA(),MATCH($B2172&amp;$C2172,K!$E:$E,0))</f>
        <v>#N/A</v>
      </c>
    </row>
    <row r="2173" spans="1:17" ht="20.25">
      <c r="A2173" s="193"/>
      <c r="B2173" s="213"/>
      <c r="C2173" s="213"/>
      <c r="D2173" s="213" t="str">
        <f ca="1">IF(ISERROR($Q2173),"",OFFSET(K!$D$1,$Q2173-1,0))</f>
        <v/>
      </c>
      <c r="E2173" s="213" t="str">
        <f ca="1">IF(ISERROR($Q2173),"",OFFSET(K!$C$1,$Q2173-1,0))</f>
        <v/>
      </c>
      <c r="F2173" s="213" t="str">
        <f t="shared" ca="1" si="33"/>
        <v/>
      </c>
      <c r="G2173" s="198"/>
      <c r="H2173" s="207"/>
      <c r="I2173" s="207"/>
      <c r="J2173" s="207"/>
      <c r="K2173" s="207"/>
      <c r="L2173" s="207"/>
      <c r="M2173" s="207"/>
      <c r="N2173" s="207"/>
      <c r="O2173" s="199"/>
      <c r="P2173" s="208"/>
      <c r="Q2173" s="209" t="e">
        <f>IF(OR(C2173="",C2173=R$4,C2173=S$4),NA(),MATCH($B2173&amp;$C2173,K!$E:$E,0))</f>
        <v>#N/A</v>
      </c>
    </row>
    <row r="2174" spans="1:17" ht="20.25">
      <c r="A2174" s="193"/>
      <c r="B2174" s="213"/>
      <c r="C2174" s="213"/>
      <c r="D2174" s="213" t="str">
        <f ca="1">IF(ISERROR($Q2174),"",OFFSET(K!$D$1,$Q2174-1,0))</f>
        <v/>
      </c>
      <c r="E2174" s="213" t="str">
        <f ca="1">IF(ISERROR($Q2174),"",OFFSET(K!$C$1,$Q2174-1,0))</f>
        <v/>
      </c>
      <c r="F2174" s="213" t="str">
        <f t="shared" ca="1" si="33"/>
        <v/>
      </c>
      <c r="G2174" s="198"/>
      <c r="H2174" s="207"/>
      <c r="I2174" s="207"/>
      <c r="J2174" s="207"/>
      <c r="K2174" s="207"/>
      <c r="L2174" s="207"/>
      <c r="M2174" s="207"/>
      <c r="N2174" s="207"/>
      <c r="O2174" s="199"/>
      <c r="P2174" s="208"/>
      <c r="Q2174" s="209" t="e">
        <f>IF(OR(C2174="",C2174=R$4,C2174=S$4),NA(),MATCH($B2174&amp;$C2174,K!$E:$E,0))</f>
        <v>#N/A</v>
      </c>
    </row>
    <row r="2175" spans="1:17" ht="20.25">
      <c r="A2175" s="193"/>
      <c r="B2175" s="213"/>
      <c r="C2175" s="213"/>
      <c r="D2175" s="213" t="str">
        <f ca="1">IF(ISERROR($Q2175),"",OFFSET(K!$D$1,$Q2175-1,0))</f>
        <v/>
      </c>
      <c r="E2175" s="213" t="str">
        <f ca="1">IF(ISERROR($Q2175),"",OFFSET(K!$C$1,$Q2175-1,0))</f>
        <v/>
      </c>
      <c r="F2175" s="213" t="str">
        <f t="shared" ca="1" si="33"/>
        <v/>
      </c>
      <c r="G2175" s="198"/>
      <c r="H2175" s="207"/>
      <c r="I2175" s="207"/>
      <c r="J2175" s="207"/>
      <c r="K2175" s="207"/>
      <c r="L2175" s="207"/>
      <c r="M2175" s="207"/>
      <c r="N2175" s="207"/>
      <c r="O2175" s="199"/>
      <c r="P2175" s="208"/>
      <c r="Q2175" s="209" t="e">
        <f>IF(OR(C2175="",C2175=R$4,C2175=S$4),NA(),MATCH($B2175&amp;$C2175,K!$E:$E,0))</f>
        <v>#N/A</v>
      </c>
    </row>
    <row r="2176" spans="1:17" ht="20.25">
      <c r="A2176" s="193"/>
      <c r="B2176" s="213"/>
      <c r="C2176" s="213"/>
      <c r="D2176" s="213" t="str">
        <f ca="1">IF(ISERROR($Q2176),"",OFFSET(K!$D$1,$Q2176-1,0))</f>
        <v/>
      </c>
      <c r="E2176" s="213" t="str">
        <f ca="1">IF(ISERROR($Q2176),"",OFFSET(K!$C$1,$Q2176-1,0))</f>
        <v/>
      </c>
      <c r="F2176" s="213" t="str">
        <f t="shared" ca="1" si="33"/>
        <v/>
      </c>
      <c r="G2176" s="198"/>
      <c r="H2176" s="207"/>
      <c r="I2176" s="207"/>
      <c r="J2176" s="207"/>
      <c r="K2176" s="207"/>
      <c r="L2176" s="207"/>
      <c r="M2176" s="207"/>
      <c r="N2176" s="207"/>
      <c r="O2176" s="199"/>
      <c r="P2176" s="208"/>
      <c r="Q2176" s="209" t="e">
        <f>IF(OR(C2176="",C2176=R$4,C2176=S$4),NA(),MATCH($B2176&amp;$C2176,K!$E:$E,0))</f>
        <v>#N/A</v>
      </c>
    </row>
    <row r="2177" spans="1:17" ht="20.25">
      <c r="A2177" s="193"/>
      <c r="B2177" s="213"/>
      <c r="C2177" s="213"/>
      <c r="D2177" s="213" t="str">
        <f ca="1">IF(ISERROR($Q2177),"",OFFSET(K!$D$1,$Q2177-1,0))</f>
        <v/>
      </c>
      <c r="E2177" s="213" t="str">
        <f ca="1">IF(ISERROR($Q2177),"",OFFSET(K!$C$1,$Q2177-1,0))</f>
        <v/>
      </c>
      <c r="F2177" s="213" t="str">
        <f t="shared" ca="1" si="33"/>
        <v/>
      </c>
      <c r="G2177" s="198"/>
      <c r="H2177" s="207"/>
      <c r="I2177" s="207"/>
      <c r="J2177" s="207"/>
      <c r="K2177" s="207"/>
      <c r="L2177" s="207"/>
      <c r="M2177" s="207"/>
      <c r="N2177" s="207"/>
      <c r="O2177" s="199"/>
      <c r="P2177" s="208"/>
      <c r="Q2177" s="209" t="e">
        <f>IF(OR(C2177="",C2177=R$4,C2177=S$4),NA(),MATCH($B2177&amp;$C2177,K!$E:$E,0))</f>
        <v>#N/A</v>
      </c>
    </row>
    <row r="2178" spans="1:17" ht="20.25">
      <c r="A2178" s="193"/>
      <c r="B2178" s="213"/>
      <c r="C2178" s="213"/>
      <c r="D2178" s="213" t="str">
        <f ca="1">IF(ISERROR($Q2178),"",OFFSET(K!$D$1,$Q2178-1,0))</f>
        <v/>
      </c>
      <c r="E2178" s="213" t="str">
        <f ca="1">IF(ISERROR($Q2178),"",OFFSET(K!$C$1,$Q2178-1,0))</f>
        <v/>
      </c>
      <c r="F2178" s="213" t="str">
        <f t="shared" ca="1" si="33"/>
        <v/>
      </c>
      <c r="G2178" s="198"/>
      <c r="H2178" s="207"/>
      <c r="I2178" s="207"/>
      <c r="J2178" s="207"/>
      <c r="K2178" s="207"/>
      <c r="L2178" s="207"/>
      <c r="M2178" s="207"/>
      <c r="N2178" s="207"/>
      <c r="O2178" s="199"/>
      <c r="P2178" s="208"/>
      <c r="Q2178" s="209" t="e">
        <f>IF(OR(C2178="",C2178=R$4,C2178=S$4),NA(),MATCH($B2178&amp;$C2178,K!$E:$E,0))</f>
        <v>#N/A</v>
      </c>
    </row>
    <row r="2179" spans="1:17" ht="20.25">
      <c r="A2179" s="193"/>
      <c r="B2179" s="213"/>
      <c r="C2179" s="213"/>
      <c r="D2179" s="213" t="str">
        <f ca="1">IF(ISERROR($Q2179),"",OFFSET(K!$D$1,$Q2179-1,0))</f>
        <v/>
      </c>
      <c r="E2179" s="213" t="str">
        <f ca="1">IF(ISERROR($Q2179),"",OFFSET(K!$C$1,$Q2179-1,0))</f>
        <v/>
      </c>
      <c r="F2179" s="213" t="str">
        <f t="shared" ca="1" si="33"/>
        <v/>
      </c>
      <c r="G2179" s="198"/>
      <c r="H2179" s="207"/>
      <c r="I2179" s="207"/>
      <c r="J2179" s="207"/>
      <c r="K2179" s="207"/>
      <c r="L2179" s="207"/>
      <c r="M2179" s="207"/>
      <c r="N2179" s="207"/>
      <c r="O2179" s="199"/>
      <c r="P2179" s="208"/>
      <c r="Q2179" s="209" t="e">
        <f>IF(OR(C2179="",C2179=R$4,C2179=S$4),NA(),MATCH($B2179&amp;$C2179,K!$E:$E,0))</f>
        <v>#N/A</v>
      </c>
    </row>
    <row r="2180" spans="1:17" ht="20.25">
      <c r="A2180" s="193"/>
      <c r="B2180" s="213"/>
      <c r="C2180" s="213"/>
      <c r="D2180" s="213" t="str">
        <f ca="1">IF(ISERROR($Q2180),"",OFFSET(K!$D$1,$Q2180-1,0))</f>
        <v/>
      </c>
      <c r="E2180" s="213" t="str">
        <f ca="1">IF(ISERROR($Q2180),"",OFFSET(K!$C$1,$Q2180-1,0))</f>
        <v/>
      </c>
      <c r="F2180" s="213" t="str">
        <f t="shared" ca="1" si="33"/>
        <v/>
      </c>
      <c r="G2180" s="198"/>
      <c r="H2180" s="207"/>
      <c r="I2180" s="207"/>
      <c r="J2180" s="207"/>
      <c r="K2180" s="207"/>
      <c r="L2180" s="207"/>
      <c r="M2180" s="207"/>
      <c r="N2180" s="207"/>
      <c r="O2180" s="199"/>
      <c r="P2180" s="208"/>
      <c r="Q2180" s="209" t="e">
        <f>IF(OR(C2180="",C2180=R$4,C2180=S$4),NA(),MATCH($B2180&amp;$C2180,K!$E:$E,0))</f>
        <v>#N/A</v>
      </c>
    </row>
    <row r="2181" spans="1:17" ht="20.25">
      <c r="A2181" s="193"/>
      <c r="B2181" s="213"/>
      <c r="C2181" s="213"/>
      <c r="D2181" s="213" t="str">
        <f ca="1">IF(ISERROR($Q2181),"",OFFSET(K!$D$1,$Q2181-1,0))</f>
        <v/>
      </c>
      <c r="E2181" s="213" t="str">
        <f ca="1">IF(ISERROR($Q2181),"",OFFSET(K!$C$1,$Q2181-1,0))</f>
        <v/>
      </c>
      <c r="F2181" s="213" t="str">
        <f t="shared" ref="F2181:F2244" ca="1" si="34">IF(ISERROR($Q2181),"",OFFSET(S_E1,MATCH(B2181&amp;D2181,S_M,0)-1,0))</f>
        <v/>
      </c>
      <c r="G2181" s="198"/>
      <c r="H2181" s="207"/>
      <c r="I2181" s="207"/>
      <c r="J2181" s="207"/>
      <c r="K2181" s="207"/>
      <c r="L2181" s="207"/>
      <c r="M2181" s="207"/>
      <c r="N2181" s="207"/>
      <c r="O2181" s="199"/>
      <c r="P2181" s="208"/>
      <c r="Q2181" s="209" t="e">
        <f>IF(OR(C2181="",C2181=R$4,C2181=S$4),NA(),MATCH($B2181&amp;$C2181,K!$E:$E,0))</f>
        <v>#N/A</v>
      </c>
    </row>
    <row r="2182" spans="1:17" ht="20.25">
      <c r="A2182" s="193"/>
      <c r="B2182" s="213"/>
      <c r="C2182" s="213"/>
      <c r="D2182" s="213" t="str">
        <f ca="1">IF(ISERROR($Q2182),"",OFFSET(K!$D$1,$Q2182-1,0))</f>
        <v/>
      </c>
      <c r="E2182" s="213" t="str">
        <f ca="1">IF(ISERROR($Q2182),"",OFFSET(K!$C$1,$Q2182-1,0))</f>
        <v/>
      </c>
      <c r="F2182" s="213" t="str">
        <f t="shared" ca="1" si="34"/>
        <v/>
      </c>
      <c r="G2182" s="198"/>
      <c r="H2182" s="207"/>
      <c r="I2182" s="207"/>
      <c r="J2182" s="207"/>
      <c r="K2182" s="207"/>
      <c r="L2182" s="207"/>
      <c r="M2182" s="207"/>
      <c r="N2182" s="207"/>
      <c r="O2182" s="199"/>
      <c r="P2182" s="208"/>
      <c r="Q2182" s="209" t="e">
        <f>IF(OR(C2182="",C2182=R$4,C2182=S$4),NA(),MATCH($B2182&amp;$C2182,K!$E:$E,0))</f>
        <v>#N/A</v>
      </c>
    </row>
    <row r="2183" spans="1:17" ht="20.25">
      <c r="A2183" s="193"/>
      <c r="B2183" s="213"/>
      <c r="C2183" s="213"/>
      <c r="D2183" s="213" t="str">
        <f ca="1">IF(ISERROR($Q2183),"",OFFSET(K!$D$1,$Q2183-1,0))</f>
        <v/>
      </c>
      <c r="E2183" s="213" t="str">
        <f ca="1">IF(ISERROR($Q2183),"",OFFSET(K!$C$1,$Q2183-1,0))</f>
        <v/>
      </c>
      <c r="F2183" s="213" t="str">
        <f t="shared" ca="1" si="34"/>
        <v/>
      </c>
      <c r="G2183" s="198"/>
      <c r="H2183" s="207"/>
      <c r="I2183" s="207"/>
      <c r="J2183" s="207"/>
      <c r="K2183" s="207"/>
      <c r="L2183" s="207"/>
      <c r="M2183" s="207"/>
      <c r="N2183" s="207"/>
      <c r="O2183" s="199"/>
      <c r="P2183" s="208"/>
      <c r="Q2183" s="209" t="e">
        <f>IF(OR(C2183="",C2183=R$4,C2183=S$4),NA(),MATCH($B2183&amp;$C2183,K!$E:$E,0))</f>
        <v>#N/A</v>
      </c>
    </row>
    <row r="2184" spans="1:17" ht="20.25">
      <c r="A2184" s="193"/>
      <c r="B2184" s="213"/>
      <c r="C2184" s="213"/>
      <c r="D2184" s="213" t="str">
        <f ca="1">IF(ISERROR($Q2184),"",OFFSET(K!$D$1,$Q2184-1,0))</f>
        <v/>
      </c>
      <c r="E2184" s="213" t="str">
        <f ca="1">IF(ISERROR($Q2184),"",OFFSET(K!$C$1,$Q2184-1,0))</f>
        <v/>
      </c>
      <c r="F2184" s="213" t="str">
        <f t="shared" ca="1" si="34"/>
        <v/>
      </c>
      <c r="G2184" s="198"/>
      <c r="H2184" s="207"/>
      <c r="I2184" s="207"/>
      <c r="J2184" s="207"/>
      <c r="K2184" s="207"/>
      <c r="L2184" s="207"/>
      <c r="M2184" s="207"/>
      <c r="N2184" s="207"/>
      <c r="O2184" s="199"/>
      <c r="P2184" s="208"/>
      <c r="Q2184" s="209" t="e">
        <f>IF(OR(C2184="",C2184=R$4,C2184=S$4),NA(),MATCH($B2184&amp;$C2184,K!$E:$E,0))</f>
        <v>#N/A</v>
      </c>
    </row>
    <row r="2185" spans="1:17" ht="20.25">
      <c r="A2185" s="193"/>
      <c r="B2185" s="213"/>
      <c r="C2185" s="213"/>
      <c r="D2185" s="213" t="str">
        <f ca="1">IF(ISERROR($Q2185),"",OFFSET(K!$D$1,$Q2185-1,0))</f>
        <v/>
      </c>
      <c r="E2185" s="213" t="str">
        <f ca="1">IF(ISERROR($Q2185),"",OFFSET(K!$C$1,$Q2185-1,0))</f>
        <v/>
      </c>
      <c r="F2185" s="213" t="str">
        <f t="shared" ca="1" si="34"/>
        <v/>
      </c>
      <c r="G2185" s="198"/>
      <c r="H2185" s="207"/>
      <c r="I2185" s="207"/>
      <c r="J2185" s="207"/>
      <c r="K2185" s="207"/>
      <c r="L2185" s="207"/>
      <c r="M2185" s="207"/>
      <c r="N2185" s="207"/>
      <c r="O2185" s="199"/>
      <c r="P2185" s="208"/>
      <c r="Q2185" s="209" t="e">
        <f>IF(OR(C2185="",C2185=R$4,C2185=S$4),NA(),MATCH($B2185&amp;$C2185,K!$E:$E,0))</f>
        <v>#N/A</v>
      </c>
    </row>
    <row r="2186" spans="1:17" ht="20.25">
      <c r="A2186" s="193"/>
      <c r="B2186" s="213"/>
      <c r="C2186" s="213"/>
      <c r="D2186" s="213" t="str">
        <f ca="1">IF(ISERROR($Q2186),"",OFFSET(K!$D$1,$Q2186-1,0))</f>
        <v/>
      </c>
      <c r="E2186" s="213" t="str">
        <f ca="1">IF(ISERROR($Q2186),"",OFFSET(K!$C$1,$Q2186-1,0))</f>
        <v/>
      </c>
      <c r="F2186" s="213" t="str">
        <f t="shared" ca="1" si="34"/>
        <v/>
      </c>
      <c r="G2186" s="198"/>
      <c r="H2186" s="207"/>
      <c r="I2186" s="207"/>
      <c r="J2186" s="207"/>
      <c r="K2186" s="207"/>
      <c r="L2186" s="207"/>
      <c r="M2186" s="207"/>
      <c r="N2186" s="207"/>
      <c r="O2186" s="199"/>
      <c r="P2186" s="208"/>
      <c r="Q2186" s="209" t="e">
        <f>IF(OR(C2186="",C2186=R$4,C2186=S$4),NA(),MATCH($B2186&amp;$C2186,K!$E:$E,0))</f>
        <v>#N/A</v>
      </c>
    </row>
    <row r="2187" spans="1:17" ht="20.25">
      <c r="A2187" s="193"/>
      <c r="B2187" s="213"/>
      <c r="C2187" s="213"/>
      <c r="D2187" s="213" t="str">
        <f ca="1">IF(ISERROR($Q2187),"",OFFSET(K!$D$1,$Q2187-1,0))</f>
        <v/>
      </c>
      <c r="E2187" s="213" t="str">
        <f ca="1">IF(ISERROR($Q2187),"",OFFSET(K!$C$1,$Q2187-1,0))</f>
        <v/>
      </c>
      <c r="F2187" s="213" t="str">
        <f t="shared" ca="1" si="34"/>
        <v/>
      </c>
      <c r="G2187" s="198"/>
      <c r="H2187" s="207"/>
      <c r="I2187" s="207"/>
      <c r="J2187" s="207"/>
      <c r="K2187" s="207"/>
      <c r="L2187" s="207"/>
      <c r="M2187" s="207"/>
      <c r="N2187" s="207"/>
      <c r="O2187" s="199"/>
      <c r="P2187" s="208"/>
      <c r="Q2187" s="209" t="e">
        <f>IF(OR(C2187="",C2187=R$4,C2187=S$4),NA(),MATCH($B2187&amp;$C2187,K!$E:$E,0))</f>
        <v>#N/A</v>
      </c>
    </row>
    <row r="2188" spans="1:17" ht="20.25">
      <c r="A2188" s="193"/>
      <c r="B2188" s="213"/>
      <c r="C2188" s="213"/>
      <c r="D2188" s="213" t="str">
        <f ca="1">IF(ISERROR($Q2188),"",OFFSET(K!$D$1,$Q2188-1,0))</f>
        <v/>
      </c>
      <c r="E2188" s="213" t="str">
        <f ca="1">IF(ISERROR($Q2188),"",OFFSET(K!$C$1,$Q2188-1,0))</f>
        <v/>
      </c>
      <c r="F2188" s="213" t="str">
        <f t="shared" ca="1" si="34"/>
        <v/>
      </c>
      <c r="G2188" s="198"/>
      <c r="H2188" s="207"/>
      <c r="I2188" s="207"/>
      <c r="J2188" s="207"/>
      <c r="K2188" s="207"/>
      <c r="L2188" s="207"/>
      <c r="M2188" s="207"/>
      <c r="N2188" s="207"/>
      <c r="O2188" s="199"/>
      <c r="P2188" s="208"/>
      <c r="Q2188" s="209" t="e">
        <f>IF(OR(C2188="",C2188=R$4,C2188=S$4),NA(),MATCH($B2188&amp;$C2188,K!$E:$E,0))</f>
        <v>#N/A</v>
      </c>
    </row>
    <row r="2189" spans="1:17" ht="20.25">
      <c r="A2189" s="193"/>
      <c r="B2189" s="213"/>
      <c r="C2189" s="213"/>
      <c r="D2189" s="213" t="str">
        <f ca="1">IF(ISERROR($Q2189),"",OFFSET(K!$D$1,$Q2189-1,0))</f>
        <v/>
      </c>
      <c r="E2189" s="213" t="str">
        <f ca="1">IF(ISERROR($Q2189),"",OFFSET(K!$C$1,$Q2189-1,0))</f>
        <v/>
      </c>
      <c r="F2189" s="213" t="str">
        <f t="shared" ca="1" si="34"/>
        <v/>
      </c>
      <c r="G2189" s="198"/>
      <c r="H2189" s="207"/>
      <c r="I2189" s="207"/>
      <c r="J2189" s="207"/>
      <c r="K2189" s="207"/>
      <c r="L2189" s="207"/>
      <c r="M2189" s="207"/>
      <c r="N2189" s="207"/>
      <c r="O2189" s="199"/>
      <c r="P2189" s="208"/>
      <c r="Q2189" s="209" t="e">
        <f>IF(OR(C2189="",C2189=R$4,C2189=S$4),NA(),MATCH($B2189&amp;$C2189,K!$E:$E,0))</f>
        <v>#N/A</v>
      </c>
    </row>
    <row r="2190" spans="1:17" ht="20.25">
      <c r="A2190" s="193"/>
      <c r="B2190" s="213"/>
      <c r="C2190" s="213"/>
      <c r="D2190" s="213" t="str">
        <f ca="1">IF(ISERROR($Q2190),"",OFFSET(K!$D$1,$Q2190-1,0))</f>
        <v/>
      </c>
      <c r="E2190" s="213" t="str">
        <f ca="1">IF(ISERROR($Q2190),"",OFFSET(K!$C$1,$Q2190-1,0))</f>
        <v/>
      </c>
      <c r="F2190" s="213" t="str">
        <f t="shared" ca="1" si="34"/>
        <v/>
      </c>
      <c r="G2190" s="198"/>
      <c r="H2190" s="207"/>
      <c r="I2190" s="207"/>
      <c r="J2190" s="207"/>
      <c r="K2190" s="207"/>
      <c r="L2190" s="207"/>
      <c r="M2190" s="207"/>
      <c r="N2190" s="207"/>
      <c r="O2190" s="199"/>
      <c r="P2190" s="208"/>
      <c r="Q2190" s="209" t="e">
        <f>IF(OR(C2190="",C2190=R$4,C2190=S$4),NA(),MATCH($B2190&amp;$C2190,K!$E:$E,0))</f>
        <v>#N/A</v>
      </c>
    </row>
    <row r="2191" spans="1:17" ht="20.25">
      <c r="A2191" s="193"/>
      <c r="B2191" s="213"/>
      <c r="C2191" s="213"/>
      <c r="D2191" s="213" t="str">
        <f ca="1">IF(ISERROR($Q2191),"",OFFSET(K!$D$1,$Q2191-1,0))</f>
        <v/>
      </c>
      <c r="E2191" s="213" t="str">
        <f ca="1">IF(ISERROR($Q2191),"",OFFSET(K!$C$1,$Q2191-1,0))</f>
        <v/>
      </c>
      <c r="F2191" s="213" t="str">
        <f t="shared" ca="1" si="34"/>
        <v/>
      </c>
      <c r="G2191" s="198"/>
      <c r="H2191" s="207"/>
      <c r="I2191" s="207"/>
      <c r="J2191" s="207"/>
      <c r="K2191" s="207"/>
      <c r="L2191" s="207"/>
      <c r="M2191" s="207"/>
      <c r="N2191" s="207"/>
      <c r="O2191" s="199"/>
      <c r="P2191" s="208"/>
      <c r="Q2191" s="209" t="e">
        <f>IF(OR(C2191="",C2191=R$4,C2191=S$4),NA(),MATCH($B2191&amp;$C2191,K!$E:$E,0))</f>
        <v>#N/A</v>
      </c>
    </row>
    <row r="2192" spans="1:17" ht="20.25">
      <c r="A2192" s="193"/>
      <c r="B2192" s="213"/>
      <c r="C2192" s="213"/>
      <c r="D2192" s="213" t="str">
        <f ca="1">IF(ISERROR($Q2192),"",OFFSET(K!$D$1,$Q2192-1,0))</f>
        <v/>
      </c>
      <c r="E2192" s="213" t="str">
        <f ca="1">IF(ISERROR($Q2192),"",OFFSET(K!$C$1,$Q2192-1,0))</f>
        <v/>
      </c>
      <c r="F2192" s="213" t="str">
        <f t="shared" ca="1" si="34"/>
        <v/>
      </c>
      <c r="G2192" s="198"/>
      <c r="H2192" s="207"/>
      <c r="I2192" s="207"/>
      <c r="J2192" s="207"/>
      <c r="K2192" s="207"/>
      <c r="L2192" s="207"/>
      <c r="M2192" s="207"/>
      <c r="N2192" s="207"/>
      <c r="O2192" s="199"/>
      <c r="P2192" s="208"/>
      <c r="Q2192" s="209" t="e">
        <f>IF(OR(C2192="",C2192=R$4,C2192=S$4),NA(),MATCH($B2192&amp;$C2192,K!$E:$E,0))</f>
        <v>#N/A</v>
      </c>
    </row>
    <row r="2193" spans="1:17" ht="20.25">
      <c r="A2193" s="193"/>
      <c r="B2193" s="213"/>
      <c r="C2193" s="213"/>
      <c r="D2193" s="213" t="str">
        <f ca="1">IF(ISERROR($Q2193),"",OFFSET(K!$D$1,$Q2193-1,0))</f>
        <v/>
      </c>
      <c r="E2193" s="213" t="str">
        <f ca="1">IF(ISERROR($Q2193),"",OFFSET(K!$C$1,$Q2193-1,0))</f>
        <v/>
      </c>
      <c r="F2193" s="213" t="str">
        <f t="shared" ca="1" si="34"/>
        <v/>
      </c>
      <c r="G2193" s="198"/>
      <c r="H2193" s="207"/>
      <c r="I2193" s="207"/>
      <c r="J2193" s="207"/>
      <c r="K2193" s="207"/>
      <c r="L2193" s="207"/>
      <c r="M2193" s="207"/>
      <c r="N2193" s="207"/>
      <c r="O2193" s="199"/>
      <c r="P2193" s="208"/>
      <c r="Q2193" s="209" t="e">
        <f>IF(OR(C2193="",C2193=R$4,C2193=S$4),NA(),MATCH($B2193&amp;$C2193,K!$E:$E,0))</f>
        <v>#N/A</v>
      </c>
    </row>
    <row r="2194" spans="1:17" ht="20.25">
      <c r="A2194" s="193"/>
      <c r="B2194" s="213"/>
      <c r="C2194" s="213"/>
      <c r="D2194" s="213" t="str">
        <f ca="1">IF(ISERROR($Q2194),"",OFFSET(K!$D$1,$Q2194-1,0))</f>
        <v/>
      </c>
      <c r="E2194" s="213" t="str">
        <f ca="1">IF(ISERROR($Q2194),"",OFFSET(K!$C$1,$Q2194-1,0))</f>
        <v/>
      </c>
      <c r="F2194" s="213" t="str">
        <f t="shared" ca="1" si="34"/>
        <v/>
      </c>
      <c r="G2194" s="198"/>
      <c r="H2194" s="207"/>
      <c r="I2194" s="207"/>
      <c r="J2194" s="207"/>
      <c r="K2194" s="207"/>
      <c r="L2194" s="207"/>
      <c r="M2194" s="207"/>
      <c r="N2194" s="207"/>
      <c r="O2194" s="199"/>
      <c r="P2194" s="208"/>
      <c r="Q2194" s="209" t="e">
        <f>IF(OR(C2194="",C2194=R$4,C2194=S$4),NA(),MATCH($B2194&amp;$C2194,K!$E:$E,0))</f>
        <v>#N/A</v>
      </c>
    </row>
    <row r="2195" spans="1:17" ht="20.25">
      <c r="A2195" s="193"/>
      <c r="B2195" s="213"/>
      <c r="C2195" s="213"/>
      <c r="D2195" s="213" t="str">
        <f ca="1">IF(ISERROR($Q2195),"",OFFSET(K!$D$1,$Q2195-1,0))</f>
        <v/>
      </c>
      <c r="E2195" s="213" t="str">
        <f ca="1">IF(ISERROR($Q2195),"",OFFSET(K!$C$1,$Q2195-1,0))</f>
        <v/>
      </c>
      <c r="F2195" s="213" t="str">
        <f t="shared" ca="1" si="34"/>
        <v/>
      </c>
      <c r="G2195" s="198"/>
      <c r="H2195" s="207"/>
      <c r="I2195" s="207"/>
      <c r="J2195" s="207"/>
      <c r="K2195" s="207"/>
      <c r="L2195" s="207"/>
      <c r="M2195" s="207"/>
      <c r="N2195" s="207"/>
      <c r="O2195" s="199"/>
      <c r="P2195" s="208"/>
      <c r="Q2195" s="209" t="e">
        <f>IF(OR(C2195="",C2195=R$4,C2195=S$4),NA(),MATCH($B2195&amp;$C2195,K!$E:$E,0))</f>
        <v>#N/A</v>
      </c>
    </row>
    <row r="2196" spans="1:17" ht="20.25">
      <c r="A2196" s="193"/>
      <c r="B2196" s="213"/>
      <c r="C2196" s="213"/>
      <c r="D2196" s="213" t="str">
        <f ca="1">IF(ISERROR($Q2196),"",OFFSET(K!$D$1,$Q2196-1,0))</f>
        <v/>
      </c>
      <c r="E2196" s="213" t="str">
        <f ca="1">IF(ISERROR($Q2196),"",OFFSET(K!$C$1,$Q2196-1,0))</f>
        <v/>
      </c>
      <c r="F2196" s="213" t="str">
        <f t="shared" ca="1" si="34"/>
        <v/>
      </c>
      <c r="G2196" s="198"/>
      <c r="H2196" s="207"/>
      <c r="I2196" s="207"/>
      <c r="J2196" s="207"/>
      <c r="K2196" s="207"/>
      <c r="L2196" s="207"/>
      <c r="M2196" s="207"/>
      <c r="N2196" s="207"/>
      <c r="O2196" s="199"/>
      <c r="P2196" s="208"/>
      <c r="Q2196" s="209" t="e">
        <f>IF(OR(C2196="",C2196=R$4,C2196=S$4),NA(),MATCH($B2196&amp;$C2196,K!$E:$E,0))</f>
        <v>#N/A</v>
      </c>
    </row>
    <row r="2197" spans="1:17" ht="20.25">
      <c r="A2197" s="193"/>
      <c r="B2197" s="213"/>
      <c r="C2197" s="213"/>
      <c r="D2197" s="213" t="str">
        <f ca="1">IF(ISERROR($Q2197),"",OFFSET(K!$D$1,$Q2197-1,0))</f>
        <v/>
      </c>
      <c r="E2197" s="213" t="str">
        <f ca="1">IF(ISERROR($Q2197),"",OFFSET(K!$C$1,$Q2197-1,0))</f>
        <v/>
      </c>
      <c r="F2197" s="213" t="str">
        <f t="shared" ca="1" si="34"/>
        <v/>
      </c>
      <c r="G2197" s="198"/>
      <c r="H2197" s="207"/>
      <c r="I2197" s="207"/>
      <c r="J2197" s="207"/>
      <c r="K2197" s="207"/>
      <c r="L2197" s="207"/>
      <c r="M2197" s="207"/>
      <c r="N2197" s="207"/>
      <c r="O2197" s="199"/>
      <c r="P2197" s="208"/>
      <c r="Q2197" s="209" t="e">
        <f>IF(OR(C2197="",C2197=R$4,C2197=S$4),NA(),MATCH($B2197&amp;$C2197,K!$E:$E,0))</f>
        <v>#N/A</v>
      </c>
    </row>
    <row r="2198" spans="1:17" ht="20.25">
      <c r="A2198" s="193"/>
      <c r="B2198" s="213"/>
      <c r="C2198" s="213"/>
      <c r="D2198" s="213" t="str">
        <f ca="1">IF(ISERROR($Q2198),"",OFFSET(K!$D$1,$Q2198-1,0))</f>
        <v/>
      </c>
      <c r="E2198" s="213" t="str">
        <f ca="1">IF(ISERROR($Q2198),"",OFFSET(K!$C$1,$Q2198-1,0))</f>
        <v/>
      </c>
      <c r="F2198" s="213" t="str">
        <f t="shared" ca="1" si="34"/>
        <v/>
      </c>
      <c r="G2198" s="198"/>
      <c r="H2198" s="207"/>
      <c r="I2198" s="207"/>
      <c r="J2198" s="207"/>
      <c r="K2198" s="207"/>
      <c r="L2198" s="207"/>
      <c r="M2198" s="207"/>
      <c r="N2198" s="207"/>
      <c r="O2198" s="199"/>
      <c r="P2198" s="208"/>
      <c r="Q2198" s="209" t="e">
        <f>IF(OR(C2198="",C2198=R$4,C2198=S$4),NA(),MATCH($B2198&amp;$C2198,K!$E:$E,0))</f>
        <v>#N/A</v>
      </c>
    </row>
    <row r="2199" spans="1:17" ht="20.25">
      <c r="A2199" s="193"/>
      <c r="B2199" s="213"/>
      <c r="C2199" s="213"/>
      <c r="D2199" s="213" t="str">
        <f ca="1">IF(ISERROR($Q2199),"",OFFSET(K!$D$1,$Q2199-1,0))</f>
        <v/>
      </c>
      <c r="E2199" s="213" t="str">
        <f ca="1">IF(ISERROR($Q2199),"",OFFSET(K!$C$1,$Q2199-1,0))</f>
        <v/>
      </c>
      <c r="F2199" s="213" t="str">
        <f t="shared" ca="1" si="34"/>
        <v/>
      </c>
      <c r="G2199" s="198"/>
      <c r="H2199" s="207"/>
      <c r="I2199" s="207"/>
      <c r="J2199" s="207"/>
      <c r="K2199" s="207"/>
      <c r="L2199" s="207"/>
      <c r="M2199" s="207"/>
      <c r="N2199" s="207"/>
      <c r="O2199" s="199"/>
      <c r="P2199" s="208"/>
      <c r="Q2199" s="209" t="e">
        <f>IF(OR(C2199="",C2199=R$4,C2199=S$4),NA(),MATCH($B2199&amp;$C2199,K!$E:$E,0))</f>
        <v>#N/A</v>
      </c>
    </row>
    <row r="2200" spans="1:17" ht="20.25">
      <c r="A2200" s="193"/>
      <c r="B2200" s="213"/>
      <c r="C2200" s="213"/>
      <c r="D2200" s="213" t="str">
        <f ca="1">IF(ISERROR($Q2200),"",OFFSET(K!$D$1,$Q2200-1,0))</f>
        <v/>
      </c>
      <c r="E2200" s="213" t="str">
        <f ca="1">IF(ISERROR($Q2200),"",OFFSET(K!$C$1,$Q2200-1,0))</f>
        <v/>
      </c>
      <c r="F2200" s="213" t="str">
        <f t="shared" ca="1" si="34"/>
        <v/>
      </c>
      <c r="G2200" s="198"/>
      <c r="H2200" s="207"/>
      <c r="I2200" s="207"/>
      <c r="J2200" s="207"/>
      <c r="K2200" s="207"/>
      <c r="L2200" s="207"/>
      <c r="M2200" s="207"/>
      <c r="N2200" s="207"/>
      <c r="O2200" s="199"/>
      <c r="P2200" s="208"/>
      <c r="Q2200" s="209" t="e">
        <f>IF(OR(C2200="",C2200=R$4,C2200=S$4),NA(),MATCH($B2200&amp;$C2200,K!$E:$E,0))</f>
        <v>#N/A</v>
      </c>
    </row>
    <row r="2201" spans="1:17" ht="20.25">
      <c r="A2201" s="193"/>
      <c r="B2201" s="213"/>
      <c r="C2201" s="213"/>
      <c r="D2201" s="213" t="str">
        <f ca="1">IF(ISERROR($Q2201),"",OFFSET(K!$D$1,$Q2201-1,0))</f>
        <v/>
      </c>
      <c r="E2201" s="213" t="str">
        <f ca="1">IF(ISERROR($Q2201),"",OFFSET(K!$C$1,$Q2201-1,0))</f>
        <v/>
      </c>
      <c r="F2201" s="213" t="str">
        <f t="shared" ca="1" si="34"/>
        <v/>
      </c>
      <c r="G2201" s="198"/>
      <c r="H2201" s="207"/>
      <c r="I2201" s="207"/>
      <c r="J2201" s="207"/>
      <c r="K2201" s="207"/>
      <c r="L2201" s="207"/>
      <c r="M2201" s="207"/>
      <c r="N2201" s="207"/>
      <c r="O2201" s="199"/>
      <c r="P2201" s="208"/>
      <c r="Q2201" s="209" t="e">
        <f>IF(OR(C2201="",C2201=R$4,C2201=S$4),NA(),MATCH($B2201&amp;$C2201,K!$E:$E,0))</f>
        <v>#N/A</v>
      </c>
    </row>
    <row r="2202" spans="1:17" ht="20.25">
      <c r="A2202" s="193"/>
      <c r="B2202" s="213"/>
      <c r="C2202" s="213"/>
      <c r="D2202" s="213" t="str">
        <f ca="1">IF(ISERROR($Q2202),"",OFFSET(K!$D$1,$Q2202-1,0))</f>
        <v/>
      </c>
      <c r="E2202" s="213" t="str">
        <f ca="1">IF(ISERROR($Q2202),"",OFFSET(K!$C$1,$Q2202-1,0))</f>
        <v/>
      </c>
      <c r="F2202" s="213" t="str">
        <f t="shared" ca="1" si="34"/>
        <v/>
      </c>
      <c r="G2202" s="198"/>
      <c r="H2202" s="207"/>
      <c r="I2202" s="207"/>
      <c r="J2202" s="207"/>
      <c r="K2202" s="207"/>
      <c r="L2202" s="207"/>
      <c r="M2202" s="207"/>
      <c r="N2202" s="207"/>
      <c r="O2202" s="199"/>
      <c r="P2202" s="208"/>
      <c r="Q2202" s="209" t="e">
        <f>IF(OR(C2202="",C2202=R$4,C2202=S$4),NA(),MATCH($B2202&amp;$C2202,K!$E:$E,0))</f>
        <v>#N/A</v>
      </c>
    </row>
    <row r="2203" spans="1:17" ht="20.25">
      <c r="A2203" s="193"/>
      <c r="B2203" s="213"/>
      <c r="C2203" s="213"/>
      <c r="D2203" s="213" t="str">
        <f ca="1">IF(ISERROR($Q2203),"",OFFSET(K!$D$1,$Q2203-1,0))</f>
        <v/>
      </c>
      <c r="E2203" s="213" t="str">
        <f ca="1">IF(ISERROR($Q2203),"",OFFSET(K!$C$1,$Q2203-1,0))</f>
        <v/>
      </c>
      <c r="F2203" s="213" t="str">
        <f t="shared" ca="1" si="34"/>
        <v/>
      </c>
      <c r="G2203" s="198"/>
      <c r="H2203" s="207"/>
      <c r="I2203" s="207"/>
      <c r="J2203" s="207"/>
      <c r="K2203" s="207"/>
      <c r="L2203" s="207"/>
      <c r="M2203" s="207"/>
      <c r="N2203" s="207"/>
      <c r="O2203" s="199"/>
      <c r="P2203" s="208"/>
      <c r="Q2203" s="209" t="e">
        <f>IF(OR(C2203="",C2203=R$4,C2203=S$4),NA(),MATCH($B2203&amp;$C2203,K!$E:$E,0))</f>
        <v>#N/A</v>
      </c>
    </row>
    <row r="2204" spans="1:17" ht="20.25">
      <c r="A2204" s="193"/>
      <c r="B2204" s="213"/>
      <c r="C2204" s="213"/>
      <c r="D2204" s="213" t="str">
        <f ca="1">IF(ISERROR($Q2204),"",OFFSET(K!$D$1,$Q2204-1,0))</f>
        <v/>
      </c>
      <c r="E2204" s="213" t="str">
        <f ca="1">IF(ISERROR($Q2204),"",OFFSET(K!$C$1,$Q2204-1,0))</f>
        <v/>
      </c>
      <c r="F2204" s="213" t="str">
        <f t="shared" ca="1" si="34"/>
        <v/>
      </c>
      <c r="G2204" s="198"/>
      <c r="H2204" s="207"/>
      <c r="I2204" s="207"/>
      <c r="J2204" s="207"/>
      <c r="K2204" s="207"/>
      <c r="L2204" s="207"/>
      <c r="M2204" s="207"/>
      <c r="N2204" s="207"/>
      <c r="O2204" s="199"/>
      <c r="P2204" s="208"/>
      <c r="Q2204" s="209" t="e">
        <f>IF(OR(C2204="",C2204=R$4,C2204=S$4),NA(),MATCH($B2204&amp;$C2204,K!$E:$E,0))</f>
        <v>#N/A</v>
      </c>
    </row>
    <row r="2205" spans="1:17" ht="20.25">
      <c r="A2205" s="193"/>
      <c r="B2205" s="213"/>
      <c r="C2205" s="213"/>
      <c r="D2205" s="213" t="str">
        <f ca="1">IF(ISERROR($Q2205),"",OFFSET(K!$D$1,$Q2205-1,0))</f>
        <v/>
      </c>
      <c r="E2205" s="213" t="str">
        <f ca="1">IF(ISERROR($Q2205),"",OFFSET(K!$C$1,$Q2205-1,0))</f>
        <v/>
      </c>
      <c r="F2205" s="213" t="str">
        <f t="shared" ca="1" si="34"/>
        <v/>
      </c>
      <c r="G2205" s="198"/>
      <c r="H2205" s="207"/>
      <c r="I2205" s="207"/>
      <c r="J2205" s="207"/>
      <c r="K2205" s="207"/>
      <c r="L2205" s="207"/>
      <c r="M2205" s="207"/>
      <c r="N2205" s="207"/>
      <c r="O2205" s="199"/>
      <c r="P2205" s="208"/>
      <c r="Q2205" s="209" t="e">
        <f>IF(OR(C2205="",C2205=R$4,C2205=S$4),NA(),MATCH($B2205&amp;$C2205,K!$E:$E,0))</f>
        <v>#N/A</v>
      </c>
    </row>
    <row r="2206" spans="1:17" ht="20.25">
      <c r="A2206" s="193"/>
      <c r="B2206" s="213"/>
      <c r="C2206" s="213"/>
      <c r="D2206" s="213" t="str">
        <f ca="1">IF(ISERROR($Q2206),"",OFFSET(K!$D$1,$Q2206-1,0))</f>
        <v/>
      </c>
      <c r="E2206" s="213" t="str">
        <f ca="1">IF(ISERROR($Q2206),"",OFFSET(K!$C$1,$Q2206-1,0))</f>
        <v/>
      </c>
      <c r="F2206" s="213" t="str">
        <f t="shared" ca="1" si="34"/>
        <v/>
      </c>
      <c r="G2206" s="198"/>
      <c r="H2206" s="207"/>
      <c r="I2206" s="207"/>
      <c r="J2206" s="207"/>
      <c r="K2206" s="207"/>
      <c r="L2206" s="207"/>
      <c r="M2206" s="207"/>
      <c r="N2206" s="207"/>
      <c r="O2206" s="199"/>
      <c r="P2206" s="208"/>
      <c r="Q2206" s="209" t="e">
        <f>IF(OR(C2206="",C2206=R$4,C2206=S$4),NA(),MATCH($B2206&amp;$C2206,K!$E:$E,0))</f>
        <v>#N/A</v>
      </c>
    </row>
    <row r="2207" spans="1:17" ht="20.25">
      <c r="A2207" s="193"/>
      <c r="B2207" s="213"/>
      <c r="C2207" s="213"/>
      <c r="D2207" s="213" t="str">
        <f ca="1">IF(ISERROR($Q2207),"",OFFSET(K!$D$1,$Q2207-1,0))</f>
        <v/>
      </c>
      <c r="E2207" s="213" t="str">
        <f ca="1">IF(ISERROR($Q2207),"",OFFSET(K!$C$1,$Q2207-1,0))</f>
        <v/>
      </c>
      <c r="F2207" s="213" t="str">
        <f t="shared" ca="1" si="34"/>
        <v/>
      </c>
      <c r="G2207" s="198"/>
      <c r="H2207" s="207"/>
      <c r="I2207" s="207"/>
      <c r="J2207" s="207"/>
      <c r="K2207" s="207"/>
      <c r="L2207" s="207"/>
      <c r="M2207" s="207"/>
      <c r="N2207" s="207"/>
      <c r="O2207" s="199"/>
      <c r="P2207" s="208"/>
      <c r="Q2207" s="209" t="e">
        <f>IF(OR(C2207="",C2207=R$4,C2207=S$4),NA(),MATCH($B2207&amp;$C2207,K!$E:$E,0))</f>
        <v>#N/A</v>
      </c>
    </row>
    <row r="2208" spans="1:17" ht="20.25">
      <c r="A2208" s="193"/>
      <c r="B2208" s="213"/>
      <c r="C2208" s="213"/>
      <c r="D2208" s="213" t="str">
        <f ca="1">IF(ISERROR($Q2208),"",OFFSET(K!$D$1,$Q2208-1,0))</f>
        <v/>
      </c>
      <c r="E2208" s="213" t="str">
        <f ca="1">IF(ISERROR($Q2208),"",OFFSET(K!$C$1,$Q2208-1,0))</f>
        <v/>
      </c>
      <c r="F2208" s="213" t="str">
        <f t="shared" ca="1" si="34"/>
        <v/>
      </c>
      <c r="G2208" s="198"/>
      <c r="H2208" s="207"/>
      <c r="I2208" s="207"/>
      <c r="J2208" s="207"/>
      <c r="K2208" s="207"/>
      <c r="L2208" s="207"/>
      <c r="M2208" s="207"/>
      <c r="N2208" s="207"/>
      <c r="O2208" s="199"/>
      <c r="P2208" s="208"/>
      <c r="Q2208" s="209" t="e">
        <f>IF(OR(C2208="",C2208=R$4,C2208=S$4),NA(),MATCH($B2208&amp;$C2208,K!$E:$E,0))</f>
        <v>#N/A</v>
      </c>
    </row>
    <row r="2209" spans="1:17" ht="20.25">
      <c r="A2209" s="193"/>
      <c r="B2209" s="213"/>
      <c r="C2209" s="213"/>
      <c r="D2209" s="213" t="str">
        <f ca="1">IF(ISERROR($Q2209),"",OFFSET(K!$D$1,$Q2209-1,0))</f>
        <v/>
      </c>
      <c r="E2209" s="213" t="str">
        <f ca="1">IF(ISERROR($Q2209),"",OFFSET(K!$C$1,$Q2209-1,0))</f>
        <v/>
      </c>
      <c r="F2209" s="213" t="str">
        <f t="shared" ca="1" si="34"/>
        <v/>
      </c>
      <c r="G2209" s="198"/>
      <c r="H2209" s="207"/>
      <c r="I2209" s="207"/>
      <c r="J2209" s="207"/>
      <c r="K2209" s="207"/>
      <c r="L2209" s="207"/>
      <c r="M2209" s="207"/>
      <c r="N2209" s="207"/>
      <c r="O2209" s="199"/>
      <c r="P2209" s="208"/>
      <c r="Q2209" s="209" t="e">
        <f>IF(OR(C2209="",C2209=R$4,C2209=S$4),NA(),MATCH($B2209&amp;$C2209,K!$E:$E,0))</f>
        <v>#N/A</v>
      </c>
    </row>
    <row r="2210" spans="1:17" ht="20.25">
      <c r="A2210" s="193"/>
      <c r="B2210" s="213"/>
      <c r="C2210" s="213"/>
      <c r="D2210" s="213" t="str">
        <f ca="1">IF(ISERROR($Q2210),"",OFFSET(K!$D$1,$Q2210-1,0))</f>
        <v/>
      </c>
      <c r="E2210" s="213" t="str">
        <f ca="1">IF(ISERROR($Q2210),"",OFFSET(K!$C$1,$Q2210-1,0))</f>
        <v/>
      </c>
      <c r="F2210" s="213" t="str">
        <f t="shared" ca="1" si="34"/>
        <v/>
      </c>
      <c r="G2210" s="198"/>
      <c r="H2210" s="207"/>
      <c r="I2210" s="207"/>
      <c r="J2210" s="207"/>
      <c r="K2210" s="207"/>
      <c r="L2210" s="207"/>
      <c r="M2210" s="207"/>
      <c r="N2210" s="207"/>
      <c r="O2210" s="199"/>
      <c r="P2210" s="208"/>
      <c r="Q2210" s="209" t="e">
        <f>IF(OR(C2210="",C2210=R$4,C2210=S$4),NA(),MATCH($B2210&amp;$C2210,K!$E:$E,0))</f>
        <v>#N/A</v>
      </c>
    </row>
    <row r="2211" spans="1:17" ht="20.25">
      <c r="A2211" s="193"/>
      <c r="B2211" s="213"/>
      <c r="C2211" s="213"/>
      <c r="D2211" s="213" t="str">
        <f ca="1">IF(ISERROR($Q2211),"",OFFSET(K!$D$1,$Q2211-1,0))</f>
        <v/>
      </c>
      <c r="E2211" s="213" t="str">
        <f ca="1">IF(ISERROR($Q2211),"",OFFSET(K!$C$1,$Q2211-1,0))</f>
        <v/>
      </c>
      <c r="F2211" s="213" t="str">
        <f t="shared" ca="1" si="34"/>
        <v/>
      </c>
      <c r="G2211" s="198"/>
      <c r="H2211" s="207"/>
      <c r="I2211" s="207"/>
      <c r="J2211" s="207"/>
      <c r="K2211" s="207"/>
      <c r="L2211" s="207"/>
      <c r="M2211" s="207"/>
      <c r="N2211" s="207"/>
      <c r="O2211" s="199"/>
      <c r="P2211" s="208"/>
      <c r="Q2211" s="209" t="e">
        <f>IF(OR(C2211="",C2211=R$4,C2211=S$4),NA(),MATCH($B2211&amp;$C2211,K!$E:$E,0))</f>
        <v>#N/A</v>
      </c>
    </row>
    <row r="2212" spans="1:17" ht="20.25">
      <c r="A2212" s="193"/>
      <c r="B2212" s="213"/>
      <c r="C2212" s="213"/>
      <c r="D2212" s="213" t="str">
        <f ca="1">IF(ISERROR($Q2212),"",OFFSET(K!$D$1,$Q2212-1,0))</f>
        <v/>
      </c>
      <c r="E2212" s="213" t="str">
        <f ca="1">IF(ISERROR($Q2212),"",OFFSET(K!$C$1,$Q2212-1,0))</f>
        <v/>
      </c>
      <c r="F2212" s="213" t="str">
        <f t="shared" ca="1" si="34"/>
        <v/>
      </c>
      <c r="G2212" s="198"/>
      <c r="H2212" s="207"/>
      <c r="I2212" s="207"/>
      <c r="J2212" s="207"/>
      <c r="K2212" s="207"/>
      <c r="L2212" s="207"/>
      <c r="M2212" s="207"/>
      <c r="N2212" s="207"/>
      <c r="O2212" s="199"/>
      <c r="P2212" s="208"/>
      <c r="Q2212" s="209" t="e">
        <f>IF(OR(C2212="",C2212=R$4,C2212=S$4),NA(),MATCH($B2212&amp;$C2212,K!$E:$E,0))</f>
        <v>#N/A</v>
      </c>
    </row>
    <row r="2213" spans="1:17" ht="20.25">
      <c r="A2213" s="193"/>
      <c r="B2213" s="213"/>
      <c r="C2213" s="213"/>
      <c r="D2213" s="213" t="str">
        <f ca="1">IF(ISERROR($Q2213),"",OFFSET(K!$D$1,$Q2213-1,0))</f>
        <v/>
      </c>
      <c r="E2213" s="213" t="str">
        <f ca="1">IF(ISERROR($Q2213),"",OFFSET(K!$C$1,$Q2213-1,0))</f>
        <v/>
      </c>
      <c r="F2213" s="213" t="str">
        <f t="shared" ca="1" si="34"/>
        <v/>
      </c>
      <c r="G2213" s="198"/>
      <c r="H2213" s="207"/>
      <c r="I2213" s="207"/>
      <c r="J2213" s="207"/>
      <c r="K2213" s="207"/>
      <c r="L2213" s="207"/>
      <c r="M2213" s="207"/>
      <c r="N2213" s="207"/>
      <c r="O2213" s="199"/>
      <c r="P2213" s="208"/>
      <c r="Q2213" s="209" t="e">
        <f>IF(OR(C2213="",C2213=R$4,C2213=S$4),NA(),MATCH($B2213&amp;$C2213,K!$E:$E,0))</f>
        <v>#N/A</v>
      </c>
    </row>
    <row r="2214" spans="1:17" ht="20.25">
      <c r="A2214" s="193"/>
      <c r="B2214" s="213"/>
      <c r="C2214" s="213"/>
      <c r="D2214" s="213" t="str">
        <f ca="1">IF(ISERROR($Q2214),"",OFFSET(K!$D$1,$Q2214-1,0))</f>
        <v/>
      </c>
      <c r="E2214" s="213" t="str">
        <f ca="1">IF(ISERROR($Q2214),"",OFFSET(K!$C$1,$Q2214-1,0))</f>
        <v/>
      </c>
      <c r="F2214" s="213" t="str">
        <f t="shared" ca="1" si="34"/>
        <v/>
      </c>
      <c r="G2214" s="198"/>
      <c r="H2214" s="207"/>
      <c r="I2214" s="207"/>
      <c r="J2214" s="207"/>
      <c r="K2214" s="207"/>
      <c r="L2214" s="207"/>
      <c r="M2214" s="207"/>
      <c r="N2214" s="207"/>
      <c r="O2214" s="199"/>
      <c r="P2214" s="208"/>
      <c r="Q2214" s="209" t="e">
        <f>IF(OR(C2214="",C2214=R$4,C2214=S$4),NA(),MATCH($B2214&amp;$C2214,K!$E:$E,0))</f>
        <v>#N/A</v>
      </c>
    </row>
    <row r="2215" spans="1:17" ht="20.25">
      <c r="A2215" s="193"/>
      <c r="B2215" s="213"/>
      <c r="C2215" s="213"/>
      <c r="D2215" s="213" t="str">
        <f ca="1">IF(ISERROR($Q2215),"",OFFSET(K!$D$1,$Q2215-1,0))</f>
        <v/>
      </c>
      <c r="E2215" s="213" t="str">
        <f ca="1">IF(ISERROR($Q2215),"",OFFSET(K!$C$1,$Q2215-1,0))</f>
        <v/>
      </c>
      <c r="F2215" s="213" t="str">
        <f t="shared" ca="1" si="34"/>
        <v/>
      </c>
      <c r="G2215" s="198"/>
      <c r="H2215" s="207"/>
      <c r="I2215" s="207"/>
      <c r="J2215" s="207"/>
      <c r="K2215" s="207"/>
      <c r="L2215" s="207"/>
      <c r="M2215" s="207"/>
      <c r="N2215" s="207"/>
      <c r="O2215" s="199"/>
      <c r="P2215" s="208"/>
      <c r="Q2215" s="209" t="e">
        <f>IF(OR(C2215="",C2215=R$4,C2215=S$4),NA(),MATCH($B2215&amp;$C2215,K!$E:$E,0))</f>
        <v>#N/A</v>
      </c>
    </row>
    <row r="2216" spans="1:17" ht="20.25">
      <c r="A2216" s="193"/>
      <c r="B2216" s="213"/>
      <c r="C2216" s="213"/>
      <c r="D2216" s="213" t="str">
        <f ca="1">IF(ISERROR($Q2216),"",OFFSET(K!$D$1,$Q2216-1,0))</f>
        <v/>
      </c>
      <c r="E2216" s="213" t="str">
        <f ca="1">IF(ISERROR($Q2216),"",OFFSET(K!$C$1,$Q2216-1,0))</f>
        <v/>
      </c>
      <c r="F2216" s="213" t="str">
        <f t="shared" ca="1" si="34"/>
        <v/>
      </c>
      <c r="G2216" s="198"/>
      <c r="H2216" s="207"/>
      <c r="I2216" s="207"/>
      <c r="J2216" s="207"/>
      <c r="K2216" s="207"/>
      <c r="L2216" s="207"/>
      <c r="M2216" s="207"/>
      <c r="N2216" s="207"/>
      <c r="O2216" s="199"/>
      <c r="P2216" s="208"/>
      <c r="Q2216" s="209" t="e">
        <f>IF(OR(C2216="",C2216=R$4,C2216=S$4),NA(),MATCH($B2216&amp;$C2216,K!$E:$E,0))</f>
        <v>#N/A</v>
      </c>
    </row>
    <row r="2217" spans="1:17" ht="20.25">
      <c r="A2217" s="193"/>
      <c r="B2217" s="213"/>
      <c r="C2217" s="213"/>
      <c r="D2217" s="213" t="str">
        <f ca="1">IF(ISERROR($Q2217),"",OFFSET(K!$D$1,$Q2217-1,0))</f>
        <v/>
      </c>
      <c r="E2217" s="213" t="str">
        <f ca="1">IF(ISERROR($Q2217),"",OFFSET(K!$C$1,$Q2217-1,0))</f>
        <v/>
      </c>
      <c r="F2217" s="213" t="str">
        <f t="shared" ca="1" si="34"/>
        <v/>
      </c>
      <c r="G2217" s="198"/>
      <c r="H2217" s="207"/>
      <c r="I2217" s="207"/>
      <c r="J2217" s="207"/>
      <c r="K2217" s="207"/>
      <c r="L2217" s="207"/>
      <c r="M2217" s="207"/>
      <c r="N2217" s="207"/>
      <c r="O2217" s="199"/>
      <c r="P2217" s="208"/>
      <c r="Q2217" s="209" t="e">
        <f>IF(OR(C2217="",C2217=R$4,C2217=S$4),NA(),MATCH($B2217&amp;$C2217,K!$E:$E,0))</f>
        <v>#N/A</v>
      </c>
    </row>
    <row r="2218" spans="1:17" ht="20.25">
      <c r="A2218" s="193"/>
      <c r="B2218" s="213"/>
      <c r="C2218" s="213"/>
      <c r="D2218" s="213" t="str">
        <f ca="1">IF(ISERROR($Q2218),"",OFFSET(K!$D$1,$Q2218-1,0))</f>
        <v/>
      </c>
      <c r="E2218" s="213" t="str">
        <f ca="1">IF(ISERROR($Q2218),"",OFFSET(K!$C$1,$Q2218-1,0))</f>
        <v/>
      </c>
      <c r="F2218" s="213" t="str">
        <f t="shared" ca="1" si="34"/>
        <v/>
      </c>
      <c r="G2218" s="198"/>
      <c r="H2218" s="207"/>
      <c r="I2218" s="207"/>
      <c r="J2218" s="207"/>
      <c r="K2218" s="207"/>
      <c r="L2218" s="207"/>
      <c r="M2218" s="207"/>
      <c r="N2218" s="207"/>
      <c r="O2218" s="199"/>
      <c r="P2218" s="208"/>
      <c r="Q2218" s="209" t="e">
        <f>IF(OR(C2218="",C2218=R$4,C2218=S$4),NA(),MATCH($B2218&amp;$C2218,K!$E:$E,0))</f>
        <v>#N/A</v>
      </c>
    </row>
    <row r="2219" spans="1:17" ht="20.25">
      <c r="A2219" s="193"/>
      <c r="B2219" s="213"/>
      <c r="C2219" s="213"/>
      <c r="D2219" s="213" t="str">
        <f ca="1">IF(ISERROR($Q2219),"",OFFSET(K!$D$1,$Q2219-1,0))</f>
        <v/>
      </c>
      <c r="E2219" s="213" t="str">
        <f ca="1">IF(ISERROR($Q2219),"",OFFSET(K!$C$1,$Q2219-1,0))</f>
        <v/>
      </c>
      <c r="F2219" s="213" t="str">
        <f t="shared" ca="1" si="34"/>
        <v/>
      </c>
      <c r="G2219" s="198"/>
      <c r="H2219" s="207"/>
      <c r="I2219" s="207"/>
      <c r="J2219" s="207"/>
      <c r="K2219" s="207"/>
      <c r="L2219" s="207"/>
      <c r="M2219" s="207"/>
      <c r="N2219" s="207"/>
      <c r="O2219" s="199"/>
      <c r="P2219" s="208"/>
      <c r="Q2219" s="209" t="e">
        <f>IF(OR(C2219="",C2219=R$4,C2219=S$4),NA(),MATCH($B2219&amp;$C2219,K!$E:$E,0))</f>
        <v>#N/A</v>
      </c>
    </row>
    <row r="2220" spans="1:17" ht="20.25">
      <c r="A2220" s="193"/>
      <c r="B2220" s="213"/>
      <c r="C2220" s="213"/>
      <c r="D2220" s="213" t="str">
        <f ca="1">IF(ISERROR($Q2220),"",OFFSET(K!$D$1,$Q2220-1,0))</f>
        <v/>
      </c>
      <c r="E2220" s="213" t="str">
        <f ca="1">IF(ISERROR($Q2220),"",OFFSET(K!$C$1,$Q2220-1,0))</f>
        <v/>
      </c>
      <c r="F2220" s="213" t="str">
        <f t="shared" ca="1" si="34"/>
        <v/>
      </c>
      <c r="G2220" s="198"/>
      <c r="H2220" s="207"/>
      <c r="I2220" s="207"/>
      <c r="J2220" s="207"/>
      <c r="K2220" s="207"/>
      <c r="L2220" s="207"/>
      <c r="M2220" s="207"/>
      <c r="N2220" s="207"/>
      <c r="O2220" s="199"/>
      <c r="P2220" s="208"/>
      <c r="Q2220" s="209" t="e">
        <f>IF(OR(C2220="",C2220=R$4,C2220=S$4),NA(),MATCH($B2220&amp;$C2220,K!$E:$E,0))</f>
        <v>#N/A</v>
      </c>
    </row>
    <row r="2221" spans="1:17" ht="20.25">
      <c r="A2221" s="193"/>
      <c r="B2221" s="213"/>
      <c r="C2221" s="213"/>
      <c r="D2221" s="213" t="str">
        <f ca="1">IF(ISERROR($Q2221),"",OFFSET(K!$D$1,$Q2221-1,0))</f>
        <v/>
      </c>
      <c r="E2221" s="213" t="str">
        <f ca="1">IF(ISERROR($Q2221),"",OFFSET(K!$C$1,$Q2221-1,0))</f>
        <v/>
      </c>
      <c r="F2221" s="213" t="str">
        <f t="shared" ca="1" si="34"/>
        <v/>
      </c>
      <c r="G2221" s="198"/>
      <c r="H2221" s="207"/>
      <c r="I2221" s="207"/>
      <c r="J2221" s="207"/>
      <c r="K2221" s="207"/>
      <c r="L2221" s="207"/>
      <c r="M2221" s="207"/>
      <c r="N2221" s="207"/>
      <c r="O2221" s="199"/>
      <c r="P2221" s="208"/>
      <c r="Q2221" s="209" t="e">
        <f>IF(OR(C2221="",C2221=R$4,C2221=S$4),NA(),MATCH($B2221&amp;$C2221,K!$E:$E,0))</f>
        <v>#N/A</v>
      </c>
    </row>
    <row r="2222" spans="1:17" ht="20.25">
      <c r="A2222" s="193"/>
      <c r="B2222" s="213"/>
      <c r="C2222" s="213"/>
      <c r="D2222" s="213" t="str">
        <f ca="1">IF(ISERROR($Q2222),"",OFFSET(K!$D$1,$Q2222-1,0))</f>
        <v/>
      </c>
      <c r="E2222" s="213" t="str">
        <f ca="1">IF(ISERROR($Q2222),"",OFFSET(K!$C$1,$Q2222-1,0))</f>
        <v/>
      </c>
      <c r="F2222" s="213" t="str">
        <f t="shared" ca="1" si="34"/>
        <v/>
      </c>
      <c r="G2222" s="198"/>
      <c r="H2222" s="207"/>
      <c r="I2222" s="207"/>
      <c r="J2222" s="207"/>
      <c r="K2222" s="207"/>
      <c r="L2222" s="207"/>
      <c r="M2222" s="207"/>
      <c r="N2222" s="207"/>
      <c r="O2222" s="199"/>
      <c r="P2222" s="208"/>
      <c r="Q2222" s="209" t="e">
        <f>IF(OR(C2222="",C2222=R$4,C2222=S$4),NA(),MATCH($B2222&amp;$C2222,K!$E:$E,0))</f>
        <v>#N/A</v>
      </c>
    </row>
    <row r="2223" spans="1:17" ht="20.25">
      <c r="A2223" s="193"/>
      <c r="B2223" s="213"/>
      <c r="C2223" s="213"/>
      <c r="D2223" s="213" t="str">
        <f ca="1">IF(ISERROR($Q2223),"",OFFSET(K!$D$1,$Q2223-1,0))</f>
        <v/>
      </c>
      <c r="E2223" s="213" t="str">
        <f ca="1">IF(ISERROR($Q2223),"",OFFSET(K!$C$1,$Q2223-1,0))</f>
        <v/>
      </c>
      <c r="F2223" s="213" t="str">
        <f t="shared" ca="1" si="34"/>
        <v/>
      </c>
      <c r="G2223" s="198"/>
      <c r="H2223" s="207"/>
      <c r="I2223" s="207"/>
      <c r="J2223" s="207"/>
      <c r="K2223" s="207"/>
      <c r="L2223" s="207"/>
      <c r="M2223" s="207"/>
      <c r="N2223" s="207"/>
      <c r="O2223" s="199"/>
      <c r="P2223" s="208"/>
      <c r="Q2223" s="209" t="e">
        <f>IF(OR(C2223="",C2223=R$4,C2223=S$4),NA(),MATCH($B2223&amp;$C2223,K!$E:$E,0))</f>
        <v>#N/A</v>
      </c>
    </row>
    <row r="2224" spans="1:17" ht="20.25">
      <c r="A2224" s="193"/>
      <c r="B2224" s="213"/>
      <c r="C2224" s="213"/>
      <c r="D2224" s="213" t="str">
        <f ca="1">IF(ISERROR($Q2224),"",OFFSET(K!$D$1,$Q2224-1,0))</f>
        <v/>
      </c>
      <c r="E2224" s="213" t="str">
        <f ca="1">IF(ISERROR($Q2224),"",OFFSET(K!$C$1,$Q2224-1,0))</f>
        <v/>
      </c>
      <c r="F2224" s="213" t="str">
        <f t="shared" ca="1" si="34"/>
        <v/>
      </c>
      <c r="G2224" s="198"/>
      <c r="H2224" s="207"/>
      <c r="I2224" s="207"/>
      <c r="J2224" s="207"/>
      <c r="K2224" s="207"/>
      <c r="L2224" s="207"/>
      <c r="M2224" s="207"/>
      <c r="N2224" s="207"/>
      <c r="O2224" s="199"/>
      <c r="P2224" s="208"/>
      <c r="Q2224" s="209" t="e">
        <f>IF(OR(C2224="",C2224=R$4,C2224=S$4),NA(),MATCH($B2224&amp;$C2224,K!$E:$E,0))</f>
        <v>#N/A</v>
      </c>
    </row>
    <row r="2225" spans="1:17" ht="20.25">
      <c r="A2225" s="193"/>
      <c r="B2225" s="213"/>
      <c r="C2225" s="213"/>
      <c r="D2225" s="213" t="str">
        <f ca="1">IF(ISERROR($Q2225),"",OFFSET(K!$D$1,$Q2225-1,0))</f>
        <v/>
      </c>
      <c r="E2225" s="213" t="str">
        <f ca="1">IF(ISERROR($Q2225),"",OFFSET(K!$C$1,$Q2225-1,0))</f>
        <v/>
      </c>
      <c r="F2225" s="213" t="str">
        <f t="shared" ca="1" si="34"/>
        <v/>
      </c>
      <c r="G2225" s="198"/>
      <c r="H2225" s="207"/>
      <c r="I2225" s="207"/>
      <c r="J2225" s="207"/>
      <c r="K2225" s="207"/>
      <c r="L2225" s="207"/>
      <c r="M2225" s="207"/>
      <c r="N2225" s="207"/>
      <c r="O2225" s="199"/>
      <c r="P2225" s="208"/>
      <c r="Q2225" s="209" t="e">
        <f>IF(OR(C2225="",C2225=R$4,C2225=S$4),NA(),MATCH($B2225&amp;$C2225,K!$E:$E,0))</f>
        <v>#N/A</v>
      </c>
    </row>
    <row r="2226" spans="1:17" ht="20.25">
      <c r="A2226" s="193"/>
      <c r="B2226" s="213"/>
      <c r="C2226" s="213"/>
      <c r="D2226" s="213" t="str">
        <f ca="1">IF(ISERROR($Q2226),"",OFFSET(K!$D$1,$Q2226-1,0))</f>
        <v/>
      </c>
      <c r="E2226" s="213" t="str">
        <f ca="1">IF(ISERROR($Q2226),"",OFFSET(K!$C$1,$Q2226-1,0))</f>
        <v/>
      </c>
      <c r="F2226" s="213" t="str">
        <f t="shared" ca="1" si="34"/>
        <v/>
      </c>
      <c r="G2226" s="198"/>
      <c r="H2226" s="207"/>
      <c r="I2226" s="207"/>
      <c r="J2226" s="207"/>
      <c r="K2226" s="207"/>
      <c r="L2226" s="207"/>
      <c r="M2226" s="207"/>
      <c r="N2226" s="207"/>
      <c r="O2226" s="199"/>
      <c r="P2226" s="208"/>
      <c r="Q2226" s="209" t="e">
        <f>IF(OR(C2226="",C2226=R$4,C2226=S$4),NA(),MATCH($B2226&amp;$C2226,K!$E:$E,0))</f>
        <v>#N/A</v>
      </c>
    </row>
    <row r="2227" spans="1:17" ht="20.25">
      <c r="A2227" s="193"/>
      <c r="B2227" s="213"/>
      <c r="C2227" s="213"/>
      <c r="D2227" s="213" t="str">
        <f ca="1">IF(ISERROR($Q2227),"",OFFSET(K!$D$1,$Q2227-1,0))</f>
        <v/>
      </c>
      <c r="E2227" s="213" t="str">
        <f ca="1">IF(ISERROR($Q2227),"",OFFSET(K!$C$1,$Q2227-1,0))</f>
        <v/>
      </c>
      <c r="F2227" s="213" t="str">
        <f t="shared" ca="1" si="34"/>
        <v/>
      </c>
      <c r="G2227" s="198"/>
      <c r="H2227" s="207"/>
      <c r="I2227" s="207"/>
      <c r="J2227" s="207"/>
      <c r="K2227" s="207"/>
      <c r="L2227" s="207"/>
      <c r="M2227" s="207"/>
      <c r="N2227" s="207"/>
      <c r="O2227" s="199"/>
      <c r="P2227" s="208"/>
      <c r="Q2227" s="209" t="e">
        <f>IF(OR(C2227="",C2227=R$4,C2227=S$4),NA(),MATCH($B2227&amp;$C2227,K!$E:$E,0))</f>
        <v>#N/A</v>
      </c>
    </row>
    <row r="2228" spans="1:17" ht="20.25">
      <c r="A2228" s="193"/>
      <c r="B2228" s="213"/>
      <c r="C2228" s="213"/>
      <c r="D2228" s="213" t="str">
        <f ca="1">IF(ISERROR($Q2228),"",OFFSET(K!$D$1,$Q2228-1,0))</f>
        <v/>
      </c>
      <c r="E2228" s="213" t="str">
        <f ca="1">IF(ISERROR($Q2228),"",OFFSET(K!$C$1,$Q2228-1,0))</f>
        <v/>
      </c>
      <c r="F2228" s="213" t="str">
        <f t="shared" ca="1" si="34"/>
        <v/>
      </c>
      <c r="G2228" s="198"/>
      <c r="H2228" s="207"/>
      <c r="I2228" s="207"/>
      <c r="J2228" s="207"/>
      <c r="K2228" s="207"/>
      <c r="L2228" s="207"/>
      <c r="M2228" s="207"/>
      <c r="N2228" s="207"/>
      <c r="O2228" s="199"/>
      <c r="P2228" s="208"/>
      <c r="Q2228" s="209" t="e">
        <f>IF(OR(C2228="",C2228=R$4,C2228=S$4),NA(),MATCH($B2228&amp;$C2228,K!$E:$E,0))</f>
        <v>#N/A</v>
      </c>
    </row>
    <row r="2229" spans="1:17" ht="20.25">
      <c r="A2229" s="193"/>
      <c r="B2229" s="213"/>
      <c r="C2229" s="213"/>
      <c r="D2229" s="213" t="str">
        <f ca="1">IF(ISERROR($Q2229),"",OFFSET(K!$D$1,$Q2229-1,0))</f>
        <v/>
      </c>
      <c r="E2229" s="213" t="str">
        <f ca="1">IF(ISERROR($Q2229),"",OFFSET(K!$C$1,$Q2229-1,0))</f>
        <v/>
      </c>
      <c r="F2229" s="213" t="str">
        <f t="shared" ca="1" si="34"/>
        <v/>
      </c>
      <c r="G2229" s="198"/>
      <c r="H2229" s="207"/>
      <c r="I2229" s="207"/>
      <c r="J2229" s="207"/>
      <c r="K2229" s="207"/>
      <c r="L2229" s="207"/>
      <c r="M2229" s="207"/>
      <c r="N2229" s="207"/>
      <c r="O2229" s="199"/>
      <c r="P2229" s="208"/>
      <c r="Q2229" s="209" t="e">
        <f>IF(OR(C2229="",C2229=R$4,C2229=S$4),NA(),MATCH($B2229&amp;$C2229,K!$E:$E,0))</f>
        <v>#N/A</v>
      </c>
    </row>
    <row r="2230" spans="1:17" ht="20.25">
      <c r="A2230" s="193"/>
      <c r="B2230" s="213"/>
      <c r="C2230" s="213"/>
      <c r="D2230" s="213" t="str">
        <f ca="1">IF(ISERROR($Q2230),"",OFFSET(K!$D$1,$Q2230-1,0))</f>
        <v/>
      </c>
      <c r="E2230" s="213" t="str">
        <f ca="1">IF(ISERROR($Q2230),"",OFFSET(K!$C$1,$Q2230-1,0))</f>
        <v/>
      </c>
      <c r="F2230" s="213" t="str">
        <f t="shared" ca="1" si="34"/>
        <v/>
      </c>
      <c r="G2230" s="198"/>
      <c r="H2230" s="207"/>
      <c r="I2230" s="207"/>
      <c r="J2230" s="207"/>
      <c r="K2230" s="207"/>
      <c r="L2230" s="207"/>
      <c r="M2230" s="207"/>
      <c r="N2230" s="207"/>
      <c r="O2230" s="199"/>
      <c r="P2230" s="208"/>
      <c r="Q2230" s="209" t="e">
        <f>IF(OR(C2230="",C2230=R$4,C2230=S$4),NA(),MATCH($B2230&amp;$C2230,K!$E:$E,0))</f>
        <v>#N/A</v>
      </c>
    </row>
    <row r="2231" spans="1:17" ht="20.25">
      <c r="A2231" s="193"/>
      <c r="B2231" s="213"/>
      <c r="C2231" s="213"/>
      <c r="D2231" s="213" t="str">
        <f ca="1">IF(ISERROR($Q2231),"",OFFSET(K!$D$1,$Q2231-1,0))</f>
        <v/>
      </c>
      <c r="E2231" s="213" t="str">
        <f ca="1">IF(ISERROR($Q2231),"",OFFSET(K!$C$1,$Q2231-1,0))</f>
        <v/>
      </c>
      <c r="F2231" s="213" t="str">
        <f t="shared" ca="1" si="34"/>
        <v/>
      </c>
      <c r="G2231" s="198"/>
      <c r="H2231" s="207"/>
      <c r="I2231" s="207"/>
      <c r="J2231" s="207"/>
      <c r="K2231" s="207"/>
      <c r="L2231" s="207"/>
      <c r="M2231" s="207"/>
      <c r="N2231" s="207"/>
      <c r="O2231" s="199"/>
      <c r="P2231" s="208"/>
      <c r="Q2231" s="209" t="e">
        <f>IF(OR(C2231="",C2231=R$4,C2231=S$4),NA(),MATCH($B2231&amp;$C2231,K!$E:$E,0))</f>
        <v>#N/A</v>
      </c>
    </row>
    <row r="2232" spans="1:17" ht="20.25">
      <c r="A2232" s="193"/>
      <c r="B2232" s="213"/>
      <c r="C2232" s="213"/>
      <c r="D2232" s="213" t="str">
        <f ca="1">IF(ISERROR($Q2232),"",OFFSET(K!$D$1,$Q2232-1,0))</f>
        <v/>
      </c>
      <c r="E2232" s="213" t="str">
        <f ca="1">IF(ISERROR($Q2232),"",OFFSET(K!$C$1,$Q2232-1,0))</f>
        <v/>
      </c>
      <c r="F2232" s="213" t="str">
        <f t="shared" ca="1" si="34"/>
        <v/>
      </c>
      <c r="G2232" s="198"/>
      <c r="H2232" s="207"/>
      <c r="I2232" s="207"/>
      <c r="J2232" s="207"/>
      <c r="K2232" s="207"/>
      <c r="L2232" s="207"/>
      <c r="M2232" s="207"/>
      <c r="N2232" s="207"/>
      <c r="O2232" s="199"/>
      <c r="P2232" s="208"/>
      <c r="Q2232" s="209" t="e">
        <f>IF(OR(C2232="",C2232=R$4,C2232=S$4),NA(),MATCH($B2232&amp;$C2232,K!$E:$E,0))</f>
        <v>#N/A</v>
      </c>
    </row>
    <row r="2233" spans="1:17" ht="20.25">
      <c r="A2233" s="193"/>
      <c r="B2233" s="213"/>
      <c r="C2233" s="213"/>
      <c r="D2233" s="213" t="str">
        <f ca="1">IF(ISERROR($Q2233),"",OFFSET(K!$D$1,$Q2233-1,0))</f>
        <v/>
      </c>
      <c r="E2233" s="213" t="str">
        <f ca="1">IF(ISERROR($Q2233),"",OFFSET(K!$C$1,$Q2233-1,0))</f>
        <v/>
      </c>
      <c r="F2233" s="213" t="str">
        <f t="shared" ca="1" si="34"/>
        <v/>
      </c>
      <c r="G2233" s="198"/>
      <c r="H2233" s="207"/>
      <c r="I2233" s="207"/>
      <c r="J2233" s="207"/>
      <c r="K2233" s="207"/>
      <c r="L2233" s="207"/>
      <c r="M2233" s="207"/>
      <c r="N2233" s="207"/>
      <c r="O2233" s="199"/>
      <c r="P2233" s="208"/>
      <c r="Q2233" s="209" t="e">
        <f>IF(OR(C2233="",C2233=R$4,C2233=S$4),NA(),MATCH($B2233&amp;$C2233,K!$E:$E,0))</f>
        <v>#N/A</v>
      </c>
    </row>
    <row r="2234" spans="1:17" ht="20.25">
      <c r="A2234" s="193"/>
      <c r="B2234" s="213"/>
      <c r="C2234" s="213"/>
      <c r="D2234" s="213" t="str">
        <f ca="1">IF(ISERROR($Q2234),"",OFFSET(K!$D$1,$Q2234-1,0))</f>
        <v/>
      </c>
      <c r="E2234" s="213" t="str">
        <f ca="1">IF(ISERROR($Q2234),"",OFFSET(K!$C$1,$Q2234-1,0))</f>
        <v/>
      </c>
      <c r="F2234" s="213" t="str">
        <f t="shared" ca="1" si="34"/>
        <v/>
      </c>
      <c r="G2234" s="198"/>
      <c r="H2234" s="207"/>
      <c r="I2234" s="207"/>
      <c r="J2234" s="207"/>
      <c r="K2234" s="207"/>
      <c r="L2234" s="207"/>
      <c r="M2234" s="207"/>
      <c r="N2234" s="207"/>
      <c r="O2234" s="199"/>
      <c r="P2234" s="208"/>
      <c r="Q2234" s="209" t="e">
        <f>IF(OR(C2234="",C2234=R$4,C2234=S$4),NA(),MATCH($B2234&amp;$C2234,K!$E:$E,0))</f>
        <v>#N/A</v>
      </c>
    </row>
    <row r="2235" spans="1:17" ht="20.25">
      <c r="A2235" s="193"/>
      <c r="B2235" s="213"/>
      <c r="C2235" s="213"/>
      <c r="D2235" s="213" t="str">
        <f ca="1">IF(ISERROR($Q2235),"",OFFSET(K!$D$1,$Q2235-1,0))</f>
        <v/>
      </c>
      <c r="E2235" s="213" t="str">
        <f ca="1">IF(ISERROR($Q2235),"",OFFSET(K!$C$1,$Q2235-1,0))</f>
        <v/>
      </c>
      <c r="F2235" s="213" t="str">
        <f t="shared" ca="1" si="34"/>
        <v/>
      </c>
      <c r="G2235" s="198"/>
      <c r="H2235" s="207"/>
      <c r="I2235" s="207"/>
      <c r="J2235" s="207"/>
      <c r="K2235" s="207"/>
      <c r="L2235" s="207"/>
      <c r="M2235" s="207"/>
      <c r="N2235" s="207"/>
      <c r="O2235" s="199"/>
      <c r="P2235" s="208"/>
      <c r="Q2235" s="209" t="e">
        <f>IF(OR(C2235="",C2235=R$4,C2235=S$4),NA(),MATCH($B2235&amp;$C2235,K!$E:$E,0))</f>
        <v>#N/A</v>
      </c>
    </row>
    <row r="2236" spans="1:17" ht="20.25">
      <c r="A2236" s="193"/>
      <c r="B2236" s="213"/>
      <c r="C2236" s="213"/>
      <c r="D2236" s="213" t="str">
        <f ca="1">IF(ISERROR($Q2236),"",OFFSET(K!$D$1,$Q2236-1,0))</f>
        <v/>
      </c>
      <c r="E2236" s="213" t="str">
        <f ca="1">IF(ISERROR($Q2236),"",OFFSET(K!$C$1,$Q2236-1,0))</f>
        <v/>
      </c>
      <c r="F2236" s="213" t="str">
        <f t="shared" ca="1" si="34"/>
        <v/>
      </c>
      <c r="G2236" s="198"/>
      <c r="H2236" s="207"/>
      <c r="I2236" s="207"/>
      <c r="J2236" s="207"/>
      <c r="K2236" s="207"/>
      <c r="L2236" s="207"/>
      <c r="M2236" s="207"/>
      <c r="N2236" s="207"/>
      <c r="O2236" s="199"/>
      <c r="P2236" s="208"/>
      <c r="Q2236" s="209" t="e">
        <f>IF(OR(C2236="",C2236=R$4,C2236=S$4),NA(),MATCH($B2236&amp;$C2236,K!$E:$E,0))</f>
        <v>#N/A</v>
      </c>
    </row>
    <row r="2237" spans="1:17" ht="20.25">
      <c r="A2237" s="193"/>
      <c r="B2237" s="213"/>
      <c r="C2237" s="213"/>
      <c r="D2237" s="213" t="str">
        <f ca="1">IF(ISERROR($Q2237),"",OFFSET(K!$D$1,$Q2237-1,0))</f>
        <v/>
      </c>
      <c r="E2237" s="213" t="str">
        <f ca="1">IF(ISERROR($Q2237),"",OFFSET(K!$C$1,$Q2237-1,0))</f>
        <v/>
      </c>
      <c r="F2237" s="213" t="str">
        <f t="shared" ca="1" si="34"/>
        <v/>
      </c>
      <c r="G2237" s="198"/>
      <c r="H2237" s="207"/>
      <c r="I2237" s="207"/>
      <c r="J2237" s="207"/>
      <c r="K2237" s="207"/>
      <c r="L2237" s="207"/>
      <c r="M2237" s="207"/>
      <c r="N2237" s="207"/>
      <c r="O2237" s="199"/>
      <c r="P2237" s="208"/>
      <c r="Q2237" s="209" t="e">
        <f>IF(OR(C2237="",C2237=R$4,C2237=S$4),NA(),MATCH($B2237&amp;$C2237,K!$E:$E,0))</f>
        <v>#N/A</v>
      </c>
    </row>
    <row r="2238" spans="1:17" ht="20.25">
      <c r="A2238" s="193"/>
      <c r="B2238" s="213"/>
      <c r="C2238" s="213"/>
      <c r="D2238" s="213" t="str">
        <f ca="1">IF(ISERROR($Q2238),"",OFFSET(K!$D$1,$Q2238-1,0))</f>
        <v/>
      </c>
      <c r="E2238" s="213" t="str">
        <f ca="1">IF(ISERROR($Q2238),"",OFFSET(K!$C$1,$Q2238-1,0))</f>
        <v/>
      </c>
      <c r="F2238" s="213" t="str">
        <f t="shared" ca="1" si="34"/>
        <v/>
      </c>
      <c r="G2238" s="198"/>
      <c r="H2238" s="207"/>
      <c r="I2238" s="207"/>
      <c r="J2238" s="207"/>
      <c r="K2238" s="207"/>
      <c r="L2238" s="207"/>
      <c r="M2238" s="207"/>
      <c r="N2238" s="207"/>
      <c r="O2238" s="199"/>
      <c r="P2238" s="208"/>
      <c r="Q2238" s="209" t="e">
        <f>IF(OR(C2238="",C2238=R$4,C2238=S$4),NA(),MATCH($B2238&amp;$C2238,K!$E:$E,0))</f>
        <v>#N/A</v>
      </c>
    </row>
    <row r="2239" spans="1:17" ht="20.25">
      <c r="A2239" s="193"/>
      <c r="B2239" s="213"/>
      <c r="C2239" s="213"/>
      <c r="D2239" s="213" t="str">
        <f ca="1">IF(ISERROR($Q2239),"",OFFSET(K!$D$1,$Q2239-1,0))</f>
        <v/>
      </c>
      <c r="E2239" s="213" t="str">
        <f ca="1">IF(ISERROR($Q2239),"",OFFSET(K!$C$1,$Q2239-1,0))</f>
        <v/>
      </c>
      <c r="F2239" s="213" t="str">
        <f t="shared" ca="1" si="34"/>
        <v/>
      </c>
      <c r="G2239" s="198"/>
      <c r="H2239" s="207"/>
      <c r="I2239" s="207"/>
      <c r="J2239" s="207"/>
      <c r="K2239" s="207"/>
      <c r="L2239" s="207"/>
      <c r="M2239" s="207"/>
      <c r="N2239" s="207"/>
      <c r="O2239" s="199"/>
      <c r="P2239" s="208"/>
      <c r="Q2239" s="209" t="e">
        <f>IF(OR(C2239="",C2239=R$4,C2239=S$4),NA(),MATCH($B2239&amp;$C2239,K!$E:$E,0))</f>
        <v>#N/A</v>
      </c>
    </row>
    <row r="2240" spans="1:17" ht="20.25">
      <c r="A2240" s="193"/>
      <c r="B2240" s="213"/>
      <c r="C2240" s="213"/>
      <c r="D2240" s="213" t="str">
        <f ca="1">IF(ISERROR($Q2240),"",OFFSET(K!$D$1,$Q2240-1,0))</f>
        <v/>
      </c>
      <c r="E2240" s="213" t="str">
        <f ca="1">IF(ISERROR($Q2240),"",OFFSET(K!$C$1,$Q2240-1,0))</f>
        <v/>
      </c>
      <c r="F2240" s="213" t="str">
        <f t="shared" ca="1" si="34"/>
        <v/>
      </c>
      <c r="G2240" s="198"/>
      <c r="H2240" s="207"/>
      <c r="I2240" s="207"/>
      <c r="J2240" s="207"/>
      <c r="K2240" s="207"/>
      <c r="L2240" s="207"/>
      <c r="M2240" s="207"/>
      <c r="N2240" s="207"/>
      <c r="O2240" s="199"/>
      <c r="P2240" s="208"/>
      <c r="Q2240" s="209" t="e">
        <f>IF(OR(C2240="",C2240=R$4,C2240=S$4),NA(),MATCH($B2240&amp;$C2240,K!$E:$E,0))</f>
        <v>#N/A</v>
      </c>
    </row>
    <row r="2241" spans="1:17" ht="20.25">
      <c r="A2241" s="193"/>
      <c r="B2241" s="213"/>
      <c r="C2241" s="213"/>
      <c r="D2241" s="213" t="str">
        <f ca="1">IF(ISERROR($Q2241),"",OFFSET(K!$D$1,$Q2241-1,0))</f>
        <v/>
      </c>
      <c r="E2241" s="213" t="str">
        <f ca="1">IF(ISERROR($Q2241),"",OFFSET(K!$C$1,$Q2241-1,0))</f>
        <v/>
      </c>
      <c r="F2241" s="213" t="str">
        <f t="shared" ca="1" si="34"/>
        <v/>
      </c>
      <c r="G2241" s="198"/>
      <c r="H2241" s="207"/>
      <c r="I2241" s="207"/>
      <c r="J2241" s="207"/>
      <c r="K2241" s="207"/>
      <c r="L2241" s="207"/>
      <c r="M2241" s="207"/>
      <c r="N2241" s="207"/>
      <c r="O2241" s="199"/>
      <c r="P2241" s="208"/>
      <c r="Q2241" s="209" t="e">
        <f>IF(OR(C2241="",C2241=R$4,C2241=S$4),NA(),MATCH($B2241&amp;$C2241,K!$E:$E,0))</f>
        <v>#N/A</v>
      </c>
    </row>
    <row r="2242" spans="1:17" ht="20.25">
      <c r="A2242" s="193"/>
      <c r="B2242" s="213"/>
      <c r="C2242" s="213"/>
      <c r="D2242" s="213" t="str">
        <f ca="1">IF(ISERROR($Q2242),"",OFFSET(K!$D$1,$Q2242-1,0))</f>
        <v/>
      </c>
      <c r="E2242" s="213" t="str">
        <f ca="1">IF(ISERROR($Q2242),"",OFFSET(K!$C$1,$Q2242-1,0))</f>
        <v/>
      </c>
      <c r="F2242" s="213" t="str">
        <f t="shared" ca="1" si="34"/>
        <v/>
      </c>
      <c r="G2242" s="198"/>
      <c r="H2242" s="207"/>
      <c r="I2242" s="207"/>
      <c r="J2242" s="207"/>
      <c r="K2242" s="207"/>
      <c r="L2242" s="207"/>
      <c r="M2242" s="207"/>
      <c r="N2242" s="207"/>
      <c r="O2242" s="199"/>
      <c r="P2242" s="208"/>
      <c r="Q2242" s="209" t="e">
        <f>IF(OR(C2242="",C2242=R$4,C2242=S$4),NA(),MATCH($B2242&amp;$C2242,K!$E:$E,0))</f>
        <v>#N/A</v>
      </c>
    </row>
    <row r="2243" spans="1:17" ht="20.25">
      <c r="A2243" s="193"/>
      <c r="B2243" s="213"/>
      <c r="C2243" s="213"/>
      <c r="D2243" s="213" t="str">
        <f ca="1">IF(ISERROR($Q2243),"",OFFSET(K!$D$1,$Q2243-1,0))</f>
        <v/>
      </c>
      <c r="E2243" s="213" t="str">
        <f ca="1">IF(ISERROR($Q2243),"",OFFSET(K!$C$1,$Q2243-1,0))</f>
        <v/>
      </c>
      <c r="F2243" s="213" t="str">
        <f t="shared" ca="1" si="34"/>
        <v/>
      </c>
      <c r="G2243" s="198"/>
      <c r="H2243" s="207"/>
      <c r="I2243" s="207"/>
      <c r="J2243" s="207"/>
      <c r="K2243" s="207"/>
      <c r="L2243" s="207"/>
      <c r="M2243" s="207"/>
      <c r="N2243" s="207"/>
      <c r="O2243" s="199"/>
      <c r="P2243" s="208"/>
      <c r="Q2243" s="209" t="e">
        <f>IF(OR(C2243="",C2243=R$4,C2243=S$4),NA(),MATCH($B2243&amp;$C2243,K!$E:$E,0))</f>
        <v>#N/A</v>
      </c>
    </row>
    <row r="2244" spans="1:17" ht="20.25">
      <c r="A2244" s="193"/>
      <c r="B2244" s="213"/>
      <c r="C2244" s="213"/>
      <c r="D2244" s="213" t="str">
        <f ca="1">IF(ISERROR($Q2244),"",OFFSET(K!$D$1,$Q2244-1,0))</f>
        <v/>
      </c>
      <c r="E2244" s="213" t="str">
        <f ca="1">IF(ISERROR($Q2244),"",OFFSET(K!$C$1,$Q2244-1,0))</f>
        <v/>
      </c>
      <c r="F2244" s="213" t="str">
        <f t="shared" ca="1" si="34"/>
        <v/>
      </c>
      <c r="G2244" s="198"/>
      <c r="H2244" s="207"/>
      <c r="I2244" s="207"/>
      <c r="J2244" s="207"/>
      <c r="K2244" s="207"/>
      <c r="L2244" s="207"/>
      <c r="M2244" s="207"/>
      <c r="N2244" s="207"/>
      <c r="O2244" s="199"/>
      <c r="P2244" s="208"/>
      <c r="Q2244" s="209" t="e">
        <f>IF(OR(C2244="",C2244=R$4,C2244=S$4),NA(),MATCH($B2244&amp;$C2244,K!$E:$E,0))</f>
        <v>#N/A</v>
      </c>
    </row>
    <row r="2245" spans="1:17" ht="20.25">
      <c r="A2245" s="193"/>
      <c r="B2245" s="213"/>
      <c r="C2245" s="213"/>
      <c r="D2245" s="213" t="str">
        <f ca="1">IF(ISERROR($Q2245),"",OFFSET(K!$D$1,$Q2245-1,0))</f>
        <v/>
      </c>
      <c r="E2245" s="213" t="str">
        <f ca="1">IF(ISERROR($Q2245),"",OFFSET(K!$C$1,$Q2245-1,0))</f>
        <v/>
      </c>
      <c r="F2245" s="213" t="str">
        <f t="shared" ref="F2245:F2308" ca="1" si="35">IF(ISERROR($Q2245),"",OFFSET(S_E1,MATCH(B2245&amp;D2245,S_M,0)-1,0))</f>
        <v/>
      </c>
      <c r="G2245" s="198"/>
      <c r="H2245" s="207"/>
      <c r="I2245" s="207"/>
      <c r="J2245" s="207"/>
      <c r="K2245" s="207"/>
      <c r="L2245" s="207"/>
      <c r="M2245" s="207"/>
      <c r="N2245" s="207"/>
      <c r="O2245" s="199"/>
      <c r="P2245" s="208"/>
      <c r="Q2245" s="209" t="e">
        <f>IF(OR(C2245="",C2245=R$4,C2245=S$4),NA(),MATCH($B2245&amp;$C2245,K!$E:$E,0))</f>
        <v>#N/A</v>
      </c>
    </row>
    <row r="2246" spans="1:17" ht="20.25">
      <c r="A2246" s="193"/>
      <c r="B2246" s="213"/>
      <c r="C2246" s="213"/>
      <c r="D2246" s="213" t="str">
        <f ca="1">IF(ISERROR($Q2246),"",OFFSET(K!$D$1,$Q2246-1,0))</f>
        <v/>
      </c>
      <c r="E2246" s="213" t="str">
        <f ca="1">IF(ISERROR($Q2246),"",OFFSET(K!$C$1,$Q2246-1,0))</f>
        <v/>
      </c>
      <c r="F2246" s="213" t="str">
        <f t="shared" ca="1" si="35"/>
        <v/>
      </c>
      <c r="G2246" s="198"/>
      <c r="H2246" s="207"/>
      <c r="I2246" s="207"/>
      <c r="J2246" s="207"/>
      <c r="K2246" s="207"/>
      <c r="L2246" s="207"/>
      <c r="M2246" s="207"/>
      <c r="N2246" s="207"/>
      <c r="O2246" s="199"/>
      <c r="P2246" s="208"/>
      <c r="Q2246" s="209" t="e">
        <f>IF(OR(C2246="",C2246=R$4,C2246=S$4),NA(),MATCH($B2246&amp;$C2246,K!$E:$E,0))</f>
        <v>#N/A</v>
      </c>
    </row>
    <row r="2247" spans="1:17" ht="20.25">
      <c r="A2247" s="193"/>
      <c r="B2247" s="213"/>
      <c r="C2247" s="213"/>
      <c r="D2247" s="213" t="str">
        <f ca="1">IF(ISERROR($Q2247),"",OFFSET(K!$D$1,$Q2247-1,0))</f>
        <v/>
      </c>
      <c r="E2247" s="213" t="str">
        <f ca="1">IF(ISERROR($Q2247),"",OFFSET(K!$C$1,$Q2247-1,0))</f>
        <v/>
      </c>
      <c r="F2247" s="213" t="str">
        <f t="shared" ca="1" si="35"/>
        <v/>
      </c>
      <c r="G2247" s="198"/>
      <c r="H2247" s="207"/>
      <c r="I2247" s="207"/>
      <c r="J2247" s="207"/>
      <c r="K2247" s="207"/>
      <c r="L2247" s="207"/>
      <c r="M2247" s="207"/>
      <c r="N2247" s="207"/>
      <c r="O2247" s="199"/>
      <c r="P2247" s="208"/>
      <c r="Q2247" s="209" t="e">
        <f>IF(OR(C2247="",C2247=R$4,C2247=S$4),NA(),MATCH($B2247&amp;$C2247,K!$E:$E,0))</f>
        <v>#N/A</v>
      </c>
    </row>
    <row r="2248" spans="1:17" ht="20.25">
      <c r="A2248" s="193"/>
      <c r="B2248" s="213"/>
      <c r="C2248" s="213"/>
      <c r="D2248" s="213" t="str">
        <f ca="1">IF(ISERROR($Q2248),"",OFFSET(K!$D$1,$Q2248-1,0))</f>
        <v/>
      </c>
      <c r="E2248" s="213" t="str">
        <f ca="1">IF(ISERROR($Q2248),"",OFFSET(K!$C$1,$Q2248-1,0))</f>
        <v/>
      </c>
      <c r="F2248" s="213" t="str">
        <f t="shared" ca="1" si="35"/>
        <v/>
      </c>
      <c r="G2248" s="198"/>
      <c r="H2248" s="207"/>
      <c r="I2248" s="207"/>
      <c r="J2248" s="207"/>
      <c r="K2248" s="207"/>
      <c r="L2248" s="207"/>
      <c r="M2248" s="207"/>
      <c r="N2248" s="207"/>
      <c r="O2248" s="199"/>
      <c r="P2248" s="208"/>
      <c r="Q2248" s="209" t="e">
        <f>IF(OR(C2248="",C2248=R$4,C2248=S$4),NA(),MATCH($B2248&amp;$C2248,K!$E:$E,0))</f>
        <v>#N/A</v>
      </c>
    </row>
    <row r="2249" spans="1:17" ht="20.25">
      <c r="A2249" s="193"/>
      <c r="B2249" s="213"/>
      <c r="C2249" s="213"/>
      <c r="D2249" s="213" t="str">
        <f ca="1">IF(ISERROR($Q2249),"",OFFSET(K!$D$1,$Q2249-1,0))</f>
        <v/>
      </c>
      <c r="E2249" s="213" t="str">
        <f ca="1">IF(ISERROR($Q2249),"",OFFSET(K!$C$1,$Q2249-1,0))</f>
        <v/>
      </c>
      <c r="F2249" s="213" t="str">
        <f t="shared" ca="1" si="35"/>
        <v/>
      </c>
      <c r="G2249" s="198"/>
      <c r="H2249" s="207"/>
      <c r="I2249" s="207"/>
      <c r="J2249" s="207"/>
      <c r="K2249" s="207"/>
      <c r="L2249" s="207"/>
      <c r="M2249" s="207"/>
      <c r="N2249" s="207"/>
      <c r="O2249" s="199"/>
      <c r="P2249" s="208"/>
      <c r="Q2249" s="209" t="e">
        <f>IF(OR(C2249="",C2249=R$4,C2249=S$4),NA(),MATCH($B2249&amp;$C2249,K!$E:$E,0))</f>
        <v>#N/A</v>
      </c>
    </row>
    <row r="2250" spans="1:17" ht="20.25">
      <c r="A2250" s="193"/>
      <c r="B2250" s="213"/>
      <c r="C2250" s="213"/>
      <c r="D2250" s="213" t="str">
        <f ca="1">IF(ISERROR($Q2250),"",OFFSET(K!$D$1,$Q2250-1,0))</f>
        <v/>
      </c>
      <c r="E2250" s="213" t="str">
        <f ca="1">IF(ISERROR($Q2250),"",OFFSET(K!$C$1,$Q2250-1,0))</f>
        <v/>
      </c>
      <c r="F2250" s="213" t="str">
        <f t="shared" ca="1" si="35"/>
        <v/>
      </c>
      <c r="G2250" s="198"/>
      <c r="H2250" s="207"/>
      <c r="I2250" s="207"/>
      <c r="J2250" s="207"/>
      <c r="K2250" s="207"/>
      <c r="L2250" s="207"/>
      <c r="M2250" s="207"/>
      <c r="N2250" s="207"/>
      <c r="O2250" s="199"/>
      <c r="P2250" s="208"/>
      <c r="Q2250" s="209" t="e">
        <f>IF(OR(C2250="",C2250=R$4,C2250=S$4),NA(),MATCH($B2250&amp;$C2250,K!$E:$E,0))</f>
        <v>#N/A</v>
      </c>
    </row>
    <row r="2251" spans="1:17" ht="20.25">
      <c r="A2251" s="193"/>
      <c r="B2251" s="213"/>
      <c r="C2251" s="213"/>
      <c r="D2251" s="213" t="str">
        <f ca="1">IF(ISERROR($Q2251),"",OFFSET(K!$D$1,$Q2251-1,0))</f>
        <v/>
      </c>
      <c r="E2251" s="213" t="str">
        <f ca="1">IF(ISERROR($Q2251),"",OFFSET(K!$C$1,$Q2251-1,0))</f>
        <v/>
      </c>
      <c r="F2251" s="213" t="str">
        <f t="shared" ca="1" si="35"/>
        <v/>
      </c>
      <c r="G2251" s="198"/>
      <c r="H2251" s="207"/>
      <c r="I2251" s="207"/>
      <c r="J2251" s="207"/>
      <c r="K2251" s="207"/>
      <c r="L2251" s="207"/>
      <c r="M2251" s="207"/>
      <c r="N2251" s="207"/>
      <c r="O2251" s="199"/>
      <c r="P2251" s="208"/>
      <c r="Q2251" s="209" t="e">
        <f>IF(OR(C2251="",C2251=R$4,C2251=S$4),NA(),MATCH($B2251&amp;$C2251,K!$E:$E,0))</f>
        <v>#N/A</v>
      </c>
    </row>
    <row r="2252" spans="1:17" ht="20.25">
      <c r="A2252" s="193"/>
      <c r="B2252" s="213"/>
      <c r="C2252" s="213"/>
      <c r="D2252" s="213" t="str">
        <f ca="1">IF(ISERROR($Q2252),"",OFFSET(K!$D$1,$Q2252-1,0))</f>
        <v/>
      </c>
      <c r="E2252" s="213" t="str">
        <f ca="1">IF(ISERROR($Q2252),"",OFFSET(K!$C$1,$Q2252-1,0))</f>
        <v/>
      </c>
      <c r="F2252" s="213" t="str">
        <f t="shared" ca="1" si="35"/>
        <v/>
      </c>
      <c r="G2252" s="198"/>
      <c r="H2252" s="207"/>
      <c r="I2252" s="207"/>
      <c r="J2252" s="207"/>
      <c r="K2252" s="207"/>
      <c r="L2252" s="207"/>
      <c r="M2252" s="207"/>
      <c r="N2252" s="207"/>
      <c r="O2252" s="199"/>
      <c r="P2252" s="208"/>
      <c r="Q2252" s="209" t="e">
        <f>IF(OR(C2252="",C2252=R$4,C2252=S$4),NA(),MATCH($B2252&amp;$C2252,K!$E:$E,0))</f>
        <v>#N/A</v>
      </c>
    </row>
    <row r="2253" spans="1:17" ht="20.25">
      <c r="A2253" s="193"/>
      <c r="B2253" s="213"/>
      <c r="C2253" s="213"/>
      <c r="D2253" s="213" t="str">
        <f ca="1">IF(ISERROR($Q2253),"",OFFSET(K!$D$1,$Q2253-1,0))</f>
        <v/>
      </c>
      <c r="E2253" s="213" t="str">
        <f ca="1">IF(ISERROR($Q2253),"",OFFSET(K!$C$1,$Q2253-1,0))</f>
        <v/>
      </c>
      <c r="F2253" s="213" t="str">
        <f t="shared" ca="1" si="35"/>
        <v/>
      </c>
      <c r="G2253" s="198"/>
      <c r="H2253" s="207"/>
      <c r="I2253" s="207"/>
      <c r="J2253" s="207"/>
      <c r="K2253" s="207"/>
      <c r="L2253" s="207"/>
      <c r="M2253" s="207"/>
      <c r="N2253" s="207"/>
      <c r="O2253" s="199"/>
      <c r="P2253" s="208"/>
      <c r="Q2253" s="209" t="e">
        <f>IF(OR(C2253="",C2253=R$4,C2253=S$4),NA(),MATCH($B2253&amp;$C2253,K!$E:$E,0))</f>
        <v>#N/A</v>
      </c>
    </row>
    <row r="2254" spans="1:17" ht="20.25">
      <c r="A2254" s="193"/>
      <c r="B2254" s="213"/>
      <c r="C2254" s="213"/>
      <c r="D2254" s="213" t="str">
        <f ca="1">IF(ISERROR($Q2254),"",OFFSET(K!$D$1,$Q2254-1,0))</f>
        <v/>
      </c>
      <c r="E2254" s="213" t="str">
        <f ca="1">IF(ISERROR($Q2254),"",OFFSET(K!$C$1,$Q2254-1,0))</f>
        <v/>
      </c>
      <c r="F2254" s="213" t="str">
        <f t="shared" ca="1" si="35"/>
        <v/>
      </c>
      <c r="G2254" s="198"/>
      <c r="H2254" s="207"/>
      <c r="I2254" s="207"/>
      <c r="J2254" s="207"/>
      <c r="K2254" s="207"/>
      <c r="L2254" s="207"/>
      <c r="M2254" s="207"/>
      <c r="N2254" s="207"/>
      <c r="O2254" s="199"/>
      <c r="P2254" s="208"/>
      <c r="Q2254" s="209" t="e">
        <f>IF(OR(C2254="",C2254=R$4,C2254=S$4),NA(),MATCH($B2254&amp;$C2254,K!$E:$E,0))</f>
        <v>#N/A</v>
      </c>
    </row>
    <row r="2255" spans="1:17" ht="20.25">
      <c r="A2255" s="193"/>
      <c r="B2255" s="213"/>
      <c r="C2255" s="213"/>
      <c r="D2255" s="213" t="str">
        <f ca="1">IF(ISERROR($Q2255),"",OFFSET(K!$D$1,$Q2255-1,0))</f>
        <v/>
      </c>
      <c r="E2255" s="213" t="str">
        <f ca="1">IF(ISERROR($Q2255),"",OFFSET(K!$C$1,$Q2255-1,0))</f>
        <v/>
      </c>
      <c r="F2255" s="213" t="str">
        <f t="shared" ca="1" si="35"/>
        <v/>
      </c>
      <c r="G2255" s="198"/>
      <c r="H2255" s="207"/>
      <c r="I2255" s="207"/>
      <c r="J2255" s="207"/>
      <c r="K2255" s="207"/>
      <c r="L2255" s="207"/>
      <c r="M2255" s="207"/>
      <c r="N2255" s="207"/>
      <c r="O2255" s="199"/>
      <c r="P2255" s="208"/>
      <c r="Q2255" s="209" t="e">
        <f>IF(OR(C2255="",C2255=R$4,C2255=S$4),NA(),MATCH($B2255&amp;$C2255,K!$E:$E,0))</f>
        <v>#N/A</v>
      </c>
    </row>
    <row r="2256" spans="1:17" ht="20.25">
      <c r="A2256" s="193"/>
      <c r="B2256" s="213"/>
      <c r="C2256" s="213"/>
      <c r="D2256" s="213" t="str">
        <f ca="1">IF(ISERROR($Q2256),"",OFFSET(K!$D$1,$Q2256-1,0))</f>
        <v/>
      </c>
      <c r="E2256" s="213" t="str">
        <f ca="1">IF(ISERROR($Q2256),"",OFFSET(K!$C$1,$Q2256-1,0))</f>
        <v/>
      </c>
      <c r="F2256" s="213" t="str">
        <f t="shared" ca="1" si="35"/>
        <v/>
      </c>
      <c r="G2256" s="198"/>
      <c r="H2256" s="207"/>
      <c r="I2256" s="207"/>
      <c r="J2256" s="207"/>
      <c r="K2256" s="207"/>
      <c r="L2256" s="207"/>
      <c r="M2256" s="207"/>
      <c r="N2256" s="207"/>
      <c r="O2256" s="199"/>
      <c r="P2256" s="208"/>
      <c r="Q2256" s="209" t="e">
        <f>IF(OR(C2256="",C2256=R$4,C2256=S$4),NA(),MATCH($B2256&amp;$C2256,K!$E:$E,0))</f>
        <v>#N/A</v>
      </c>
    </row>
    <row r="2257" spans="1:17" ht="20.25">
      <c r="A2257" s="193"/>
      <c r="B2257" s="213"/>
      <c r="C2257" s="213"/>
      <c r="D2257" s="213" t="str">
        <f ca="1">IF(ISERROR($Q2257),"",OFFSET(K!$D$1,$Q2257-1,0))</f>
        <v/>
      </c>
      <c r="E2257" s="213" t="str">
        <f ca="1">IF(ISERROR($Q2257),"",OFFSET(K!$C$1,$Q2257-1,0))</f>
        <v/>
      </c>
      <c r="F2257" s="213" t="str">
        <f t="shared" ca="1" si="35"/>
        <v/>
      </c>
      <c r="G2257" s="198"/>
      <c r="H2257" s="207"/>
      <c r="I2257" s="207"/>
      <c r="J2257" s="207"/>
      <c r="K2257" s="207"/>
      <c r="L2257" s="207"/>
      <c r="M2257" s="207"/>
      <c r="N2257" s="207"/>
      <c r="O2257" s="199"/>
      <c r="P2257" s="208"/>
      <c r="Q2257" s="209" t="e">
        <f>IF(OR(C2257="",C2257=R$4,C2257=S$4),NA(),MATCH($B2257&amp;$C2257,K!$E:$E,0))</f>
        <v>#N/A</v>
      </c>
    </row>
    <row r="2258" spans="1:17" ht="20.25">
      <c r="A2258" s="193"/>
      <c r="B2258" s="213"/>
      <c r="C2258" s="213"/>
      <c r="D2258" s="213" t="str">
        <f ca="1">IF(ISERROR($Q2258),"",OFFSET(K!$D$1,$Q2258-1,0))</f>
        <v/>
      </c>
      <c r="E2258" s="213" t="str">
        <f ca="1">IF(ISERROR($Q2258),"",OFFSET(K!$C$1,$Q2258-1,0))</f>
        <v/>
      </c>
      <c r="F2258" s="213" t="str">
        <f t="shared" ca="1" si="35"/>
        <v/>
      </c>
      <c r="G2258" s="198"/>
      <c r="H2258" s="207"/>
      <c r="I2258" s="207"/>
      <c r="J2258" s="207"/>
      <c r="K2258" s="207"/>
      <c r="L2258" s="207"/>
      <c r="M2258" s="207"/>
      <c r="N2258" s="207"/>
      <c r="O2258" s="199"/>
      <c r="P2258" s="208"/>
      <c r="Q2258" s="209" t="e">
        <f>IF(OR(C2258="",C2258=R$4,C2258=S$4),NA(),MATCH($B2258&amp;$C2258,K!$E:$E,0))</f>
        <v>#N/A</v>
      </c>
    </row>
    <row r="2259" spans="1:17" ht="20.25">
      <c r="A2259" s="193"/>
      <c r="B2259" s="213"/>
      <c r="C2259" s="213"/>
      <c r="D2259" s="213" t="str">
        <f ca="1">IF(ISERROR($Q2259),"",OFFSET(K!$D$1,$Q2259-1,0))</f>
        <v/>
      </c>
      <c r="E2259" s="213" t="str">
        <f ca="1">IF(ISERROR($Q2259),"",OFFSET(K!$C$1,$Q2259-1,0))</f>
        <v/>
      </c>
      <c r="F2259" s="213" t="str">
        <f t="shared" ca="1" si="35"/>
        <v/>
      </c>
      <c r="G2259" s="198"/>
      <c r="H2259" s="207"/>
      <c r="I2259" s="207"/>
      <c r="J2259" s="207"/>
      <c r="K2259" s="207"/>
      <c r="L2259" s="207"/>
      <c r="M2259" s="207"/>
      <c r="N2259" s="207"/>
      <c r="O2259" s="199"/>
      <c r="P2259" s="208"/>
      <c r="Q2259" s="209" t="e">
        <f>IF(OR(C2259="",C2259=R$4,C2259=S$4),NA(),MATCH($B2259&amp;$C2259,K!$E:$E,0))</f>
        <v>#N/A</v>
      </c>
    </row>
    <row r="2260" spans="1:17" ht="20.25">
      <c r="A2260" s="193"/>
      <c r="B2260" s="213"/>
      <c r="C2260" s="213"/>
      <c r="D2260" s="213" t="str">
        <f ca="1">IF(ISERROR($Q2260),"",OFFSET(K!$D$1,$Q2260-1,0))</f>
        <v/>
      </c>
      <c r="E2260" s="213" t="str">
        <f ca="1">IF(ISERROR($Q2260),"",OFFSET(K!$C$1,$Q2260-1,0))</f>
        <v/>
      </c>
      <c r="F2260" s="213" t="str">
        <f t="shared" ca="1" si="35"/>
        <v/>
      </c>
      <c r="G2260" s="198"/>
      <c r="H2260" s="207"/>
      <c r="I2260" s="207"/>
      <c r="J2260" s="207"/>
      <c r="K2260" s="207"/>
      <c r="L2260" s="207"/>
      <c r="M2260" s="207"/>
      <c r="N2260" s="207"/>
      <c r="O2260" s="199"/>
      <c r="P2260" s="208"/>
      <c r="Q2260" s="209" t="e">
        <f>IF(OR(C2260="",C2260=R$4,C2260=S$4),NA(),MATCH($B2260&amp;$C2260,K!$E:$E,0))</f>
        <v>#N/A</v>
      </c>
    </row>
    <row r="2261" spans="1:17" ht="20.25">
      <c r="A2261" s="193"/>
      <c r="B2261" s="213"/>
      <c r="C2261" s="213"/>
      <c r="D2261" s="213" t="str">
        <f ca="1">IF(ISERROR($Q2261),"",OFFSET(K!$D$1,$Q2261-1,0))</f>
        <v/>
      </c>
      <c r="E2261" s="213" t="str">
        <f ca="1">IF(ISERROR($Q2261),"",OFFSET(K!$C$1,$Q2261-1,0))</f>
        <v/>
      </c>
      <c r="F2261" s="213" t="str">
        <f t="shared" ca="1" si="35"/>
        <v/>
      </c>
      <c r="G2261" s="198"/>
      <c r="H2261" s="207"/>
      <c r="I2261" s="207"/>
      <c r="J2261" s="207"/>
      <c r="K2261" s="207"/>
      <c r="L2261" s="207"/>
      <c r="M2261" s="207"/>
      <c r="N2261" s="207"/>
      <c r="O2261" s="199"/>
      <c r="P2261" s="208"/>
      <c r="Q2261" s="209" t="e">
        <f>IF(OR(C2261="",C2261=R$4,C2261=S$4),NA(),MATCH($B2261&amp;$C2261,K!$E:$E,0))</f>
        <v>#N/A</v>
      </c>
    </row>
    <row r="2262" spans="1:17" ht="20.25">
      <c r="A2262" s="193"/>
      <c r="B2262" s="213"/>
      <c r="C2262" s="213"/>
      <c r="D2262" s="213" t="str">
        <f ca="1">IF(ISERROR($Q2262),"",OFFSET(K!$D$1,$Q2262-1,0))</f>
        <v/>
      </c>
      <c r="E2262" s="213" t="str">
        <f ca="1">IF(ISERROR($Q2262),"",OFFSET(K!$C$1,$Q2262-1,0))</f>
        <v/>
      </c>
      <c r="F2262" s="213" t="str">
        <f t="shared" ca="1" si="35"/>
        <v/>
      </c>
      <c r="G2262" s="198"/>
      <c r="H2262" s="207"/>
      <c r="I2262" s="207"/>
      <c r="J2262" s="207"/>
      <c r="K2262" s="207"/>
      <c r="L2262" s="207"/>
      <c r="M2262" s="207"/>
      <c r="N2262" s="207"/>
      <c r="O2262" s="199"/>
      <c r="P2262" s="208"/>
      <c r="Q2262" s="209" t="e">
        <f>IF(OR(C2262="",C2262=R$4,C2262=S$4),NA(),MATCH($B2262&amp;$C2262,K!$E:$E,0))</f>
        <v>#N/A</v>
      </c>
    </row>
    <row r="2263" spans="1:17" ht="20.25">
      <c r="A2263" s="193"/>
      <c r="B2263" s="213"/>
      <c r="C2263" s="213"/>
      <c r="D2263" s="213" t="str">
        <f ca="1">IF(ISERROR($Q2263),"",OFFSET(K!$D$1,$Q2263-1,0))</f>
        <v/>
      </c>
      <c r="E2263" s="213" t="str">
        <f ca="1">IF(ISERROR($Q2263),"",OFFSET(K!$C$1,$Q2263-1,0))</f>
        <v/>
      </c>
      <c r="F2263" s="213" t="str">
        <f t="shared" ca="1" si="35"/>
        <v/>
      </c>
      <c r="G2263" s="198"/>
      <c r="H2263" s="207"/>
      <c r="I2263" s="207"/>
      <c r="J2263" s="207"/>
      <c r="K2263" s="207"/>
      <c r="L2263" s="207"/>
      <c r="M2263" s="207"/>
      <c r="N2263" s="207"/>
      <c r="O2263" s="199"/>
      <c r="P2263" s="208"/>
      <c r="Q2263" s="209" t="e">
        <f>IF(OR(C2263="",C2263=R$4,C2263=S$4),NA(),MATCH($B2263&amp;$C2263,K!$E:$E,0))</f>
        <v>#N/A</v>
      </c>
    </row>
    <row r="2264" spans="1:17" ht="20.25">
      <c r="A2264" s="193"/>
      <c r="B2264" s="213"/>
      <c r="C2264" s="213"/>
      <c r="D2264" s="213" t="str">
        <f ca="1">IF(ISERROR($Q2264),"",OFFSET(K!$D$1,$Q2264-1,0))</f>
        <v/>
      </c>
      <c r="E2264" s="213" t="str">
        <f ca="1">IF(ISERROR($Q2264),"",OFFSET(K!$C$1,$Q2264-1,0))</f>
        <v/>
      </c>
      <c r="F2264" s="213" t="str">
        <f t="shared" ca="1" si="35"/>
        <v/>
      </c>
      <c r="G2264" s="198"/>
      <c r="H2264" s="207"/>
      <c r="I2264" s="207"/>
      <c r="J2264" s="207"/>
      <c r="K2264" s="207"/>
      <c r="L2264" s="207"/>
      <c r="M2264" s="207"/>
      <c r="N2264" s="207"/>
      <c r="O2264" s="199"/>
      <c r="P2264" s="208"/>
      <c r="Q2264" s="209" t="e">
        <f>IF(OR(C2264="",C2264=R$4,C2264=S$4),NA(),MATCH($B2264&amp;$C2264,K!$E:$E,0))</f>
        <v>#N/A</v>
      </c>
    </row>
    <row r="2265" spans="1:17" ht="20.25">
      <c r="A2265" s="193"/>
      <c r="B2265" s="213"/>
      <c r="C2265" s="213"/>
      <c r="D2265" s="213" t="str">
        <f ca="1">IF(ISERROR($Q2265),"",OFFSET(K!$D$1,$Q2265-1,0))</f>
        <v/>
      </c>
      <c r="E2265" s="213" t="str">
        <f ca="1">IF(ISERROR($Q2265),"",OFFSET(K!$C$1,$Q2265-1,0))</f>
        <v/>
      </c>
      <c r="F2265" s="213" t="str">
        <f t="shared" ca="1" si="35"/>
        <v/>
      </c>
      <c r="G2265" s="198"/>
      <c r="H2265" s="207"/>
      <c r="I2265" s="207"/>
      <c r="J2265" s="207"/>
      <c r="K2265" s="207"/>
      <c r="L2265" s="207"/>
      <c r="M2265" s="207"/>
      <c r="N2265" s="207"/>
      <c r="O2265" s="199"/>
      <c r="P2265" s="208"/>
      <c r="Q2265" s="209" t="e">
        <f>IF(OR(C2265="",C2265=R$4,C2265=S$4),NA(),MATCH($B2265&amp;$C2265,K!$E:$E,0))</f>
        <v>#N/A</v>
      </c>
    </row>
    <row r="2266" spans="1:17" ht="20.25">
      <c r="A2266" s="193"/>
      <c r="B2266" s="213"/>
      <c r="C2266" s="213"/>
      <c r="D2266" s="213" t="str">
        <f ca="1">IF(ISERROR($Q2266),"",OFFSET(K!$D$1,$Q2266-1,0))</f>
        <v/>
      </c>
      <c r="E2266" s="213" t="str">
        <f ca="1">IF(ISERROR($Q2266),"",OFFSET(K!$C$1,$Q2266-1,0))</f>
        <v/>
      </c>
      <c r="F2266" s="213" t="str">
        <f t="shared" ca="1" si="35"/>
        <v/>
      </c>
      <c r="G2266" s="198"/>
      <c r="H2266" s="207"/>
      <c r="I2266" s="207"/>
      <c r="J2266" s="207"/>
      <c r="K2266" s="207"/>
      <c r="L2266" s="207"/>
      <c r="M2266" s="207"/>
      <c r="N2266" s="207"/>
      <c r="O2266" s="199"/>
      <c r="P2266" s="208"/>
      <c r="Q2266" s="209" t="e">
        <f>IF(OR(C2266="",C2266=R$4,C2266=S$4),NA(),MATCH($B2266&amp;$C2266,K!$E:$E,0))</f>
        <v>#N/A</v>
      </c>
    </row>
    <row r="2267" spans="1:17" ht="20.25">
      <c r="A2267" s="193"/>
      <c r="B2267" s="213"/>
      <c r="C2267" s="213"/>
      <c r="D2267" s="213" t="str">
        <f ca="1">IF(ISERROR($Q2267),"",OFFSET(K!$D$1,$Q2267-1,0))</f>
        <v/>
      </c>
      <c r="E2267" s="213" t="str">
        <f ca="1">IF(ISERROR($Q2267),"",OFFSET(K!$C$1,$Q2267-1,0))</f>
        <v/>
      </c>
      <c r="F2267" s="213" t="str">
        <f t="shared" ca="1" si="35"/>
        <v/>
      </c>
      <c r="G2267" s="198"/>
      <c r="H2267" s="207"/>
      <c r="I2267" s="207"/>
      <c r="J2267" s="207"/>
      <c r="K2267" s="207"/>
      <c r="L2267" s="207"/>
      <c r="M2267" s="207"/>
      <c r="N2267" s="207"/>
      <c r="O2267" s="199"/>
      <c r="P2267" s="208"/>
      <c r="Q2267" s="209" t="e">
        <f>IF(OR(C2267="",C2267=R$4,C2267=S$4),NA(),MATCH($B2267&amp;$C2267,K!$E:$E,0))</f>
        <v>#N/A</v>
      </c>
    </row>
    <row r="2268" spans="1:17" ht="20.25">
      <c r="A2268" s="193"/>
      <c r="B2268" s="213"/>
      <c r="C2268" s="213"/>
      <c r="D2268" s="213" t="str">
        <f ca="1">IF(ISERROR($Q2268),"",OFFSET(K!$D$1,$Q2268-1,0))</f>
        <v/>
      </c>
      <c r="E2268" s="213" t="str">
        <f ca="1">IF(ISERROR($Q2268),"",OFFSET(K!$C$1,$Q2268-1,0))</f>
        <v/>
      </c>
      <c r="F2268" s="213" t="str">
        <f t="shared" ca="1" si="35"/>
        <v/>
      </c>
      <c r="G2268" s="198"/>
      <c r="H2268" s="207"/>
      <c r="I2268" s="207"/>
      <c r="J2268" s="207"/>
      <c r="K2268" s="207"/>
      <c r="L2268" s="207"/>
      <c r="M2268" s="207"/>
      <c r="N2268" s="207"/>
      <c r="O2268" s="199"/>
      <c r="P2268" s="208"/>
      <c r="Q2268" s="209" t="e">
        <f>IF(OR(C2268="",C2268=R$4,C2268=S$4),NA(),MATCH($B2268&amp;$C2268,K!$E:$E,0))</f>
        <v>#N/A</v>
      </c>
    </row>
    <row r="2269" spans="1:17" ht="20.25">
      <c r="A2269" s="193"/>
      <c r="B2269" s="213"/>
      <c r="C2269" s="213"/>
      <c r="D2269" s="213" t="str">
        <f ca="1">IF(ISERROR($Q2269),"",OFFSET(K!$D$1,$Q2269-1,0))</f>
        <v/>
      </c>
      <c r="E2269" s="213" t="str">
        <f ca="1">IF(ISERROR($Q2269),"",OFFSET(K!$C$1,$Q2269-1,0))</f>
        <v/>
      </c>
      <c r="F2269" s="213" t="str">
        <f t="shared" ca="1" si="35"/>
        <v/>
      </c>
      <c r="G2269" s="198"/>
      <c r="H2269" s="207"/>
      <c r="I2269" s="207"/>
      <c r="J2269" s="207"/>
      <c r="K2269" s="207"/>
      <c r="L2269" s="207"/>
      <c r="M2269" s="207"/>
      <c r="N2269" s="207"/>
      <c r="O2269" s="199"/>
      <c r="P2269" s="208"/>
      <c r="Q2269" s="209" t="e">
        <f>IF(OR(C2269="",C2269=R$4,C2269=S$4),NA(),MATCH($B2269&amp;$C2269,K!$E:$E,0))</f>
        <v>#N/A</v>
      </c>
    </row>
    <row r="2270" spans="1:17" ht="20.25">
      <c r="A2270" s="193"/>
      <c r="B2270" s="213"/>
      <c r="C2270" s="213"/>
      <c r="D2270" s="213" t="str">
        <f ca="1">IF(ISERROR($Q2270),"",OFFSET(K!$D$1,$Q2270-1,0))</f>
        <v/>
      </c>
      <c r="E2270" s="213" t="str">
        <f ca="1">IF(ISERROR($Q2270),"",OFFSET(K!$C$1,$Q2270-1,0))</f>
        <v/>
      </c>
      <c r="F2270" s="213" t="str">
        <f t="shared" ca="1" si="35"/>
        <v/>
      </c>
      <c r="G2270" s="198"/>
      <c r="H2270" s="207"/>
      <c r="I2270" s="207"/>
      <c r="J2270" s="207"/>
      <c r="K2270" s="207"/>
      <c r="L2270" s="207"/>
      <c r="M2270" s="207"/>
      <c r="N2270" s="207"/>
      <c r="O2270" s="199"/>
      <c r="P2270" s="208"/>
      <c r="Q2270" s="209" t="e">
        <f>IF(OR(C2270="",C2270=R$4,C2270=S$4),NA(),MATCH($B2270&amp;$C2270,K!$E:$E,0))</f>
        <v>#N/A</v>
      </c>
    </row>
    <row r="2271" spans="1:17" ht="20.25">
      <c r="A2271" s="193"/>
      <c r="B2271" s="213"/>
      <c r="C2271" s="213"/>
      <c r="D2271" s="213" t="str">
        <f ca="1">IF(ISERROR($Q2271),"",OFFSET(K!$D$1,$Q2271-1,0))</f>
        <v/>
      </c>
      <c r="E2271" s="213" t="str">
        <f ca="1">IF(ISERROR($Q2271),"",OFFSET(K!$C$1,$Q2271-1,0))</f>
        <v/>
      </c>
      <c r="F2271" s="213" t="str">
        <f t="shared" ca="1" si="35"/>
        <v/>
      </c>
      <c r="G2271" s="198"/>
      <c r="H2271" s="207"/>
      <c r="I2271" s="207"/>
      <c r="J2271" s="207"/>
      <c r="K2271" s="207"/>
      <c r="L2271" s="207"/>
      <c r="M2271" s="207"/>
      <c r="N2271" s="207"/>
      <c r="O2271" s="199"/>
      <c r="P2271" s="208"/>
      <c r="Q2271" s="209" t="e">
        <f>IF(OR(C2271="",C2271=R$4,C2271=S$4),NA(),MATCH($B2271&amp;$C2271,K!$E:$E,0))</f>
        <v>#N/A</v>
      </c>
    </row>
    <row r="2272" spans="1:17" ht="20.25">
      <c r="A2272" s="193"/>
      <c r="B2272" s="213"/>
      <c r="C2272" s="213"/>
      <c r="D2272" s="213" t="str">
        <f ca="1">IF(ISERROR($Q2272),"",OFFSET(K!$D$1,$Q2272-1,0))</f>
        <v/>
      </c>
      <c r="E2272" s="213" t="str">
        <f ca="1">IF(ISERROR($Q2272),"",OFFSET(K!$C$1,$Q2272-1,0))</f>
        <v/>
      </c>
      <c r="F2272" s="213" t="str">
        <f t="shared" ca="1" si="35"/>
        <v/>
      </c>
      <c r="G2272" s="198"/>
      <c r="H2272" s="207"/>
      <c r="I2272" s="207"/>
      <c r="J2272" s="207"/>
      <c r="K2272" s="207"/>
      <c r="L2272" s="207"/>
      <c r="M2272" s="207"/>
      <c r="N2272" s="207"/>
      <c r="O2272" s="199"/>
      <c r="P2272" s="208"/>
      <c r="Q2272" s="209" t="e">
        <f>IF(OR(C2272="",C2272=R$4,C2272=S$4),NA(),MATCH($B2272&amp;$C2272,K!$E:$E,0))</f>
        <v>#N/A</v>
      </c>
    </row>
    <row r="2273" spans="1:17" ht="20.25">
      <c r="A2273" s="193"/>
      <c r="B2273" s="213"/>
      <c r="C2273" s="213"/>
      <c r="D2273" s="213" t="str">
        <f ca="1">IF(ISERROR($Q2273),"",OFFSET(K!$D$1,$Q2273-1,0))</f>
        <v/>
      </c>
      <c r="E2273" s="213" t="str">
        <f ca="1">IF(ISERROR($Q2273),"",OFFSET(K!$C$1,$Q2273-1,0))</f>
        <v/>
      </c>
      <c r="F2273" s="213" t="str">
        <f t="shared" ca="1" si="35"/>
        <v/>
      </c>
      <c r="G2273" s="198"/>
      <c r="H2273" s="207"/>
      <c r="I2273" s="207"/>
      <c r="J2273" s="207"/>
      <c r="K2273" s="207"/>
      <c r="L2273" s="207"/>
      <c r="M2273" s="207"/>
      <c r="N2273" s="207"/>
      <c r="O2273" s="199"/>
      <c r="P2273" s="208"/>
      <c r="Q2273" s="209" t="e">
        <f>IF(OR(C2273="",C2273=R$4,C2273=S$4),NA(),MATCH($B2273&amp;$C2273,K!$E:$E,0))</f>
        <v>#N/A</v>
      </c>
    </row>
    <row r="2274" spans="1:17" ht="20.25">
      <c r="A2274" s="193"/>
      <c r="B2274" s="213"/>
      <c r="C2274" s="213"/>
      <c r="D2274" s="213" t="str">
        <f ca="1">IF(ISERROR($Q2274),"",OFFSET(K!$D$1,$Q2274-1,0))</f>
        <v/>
      </c>
      <c r="E2274" s="213" t="str">
        <f ca="1">IF(ISERROR($Q2274),"",OFFSET(K!$C$1,$Q2274-1,0))</f>
        <v/>
      </c>
      <c r="F2274" s="213" t="str">
        <f t="shared" ca="1" si="35"/>
        <v/>
      </c>
      <c r="G2274" s="198"/>
      <c r="H2274" s="207"/>
      <c r="I2274" s="207"/>
      <c r="J2274" s="207"/>
      <c r="K2274" s="207"/>
      <c r="L2274" s="207"/>
      <c r="M2274" s="207"/>
      <c r="N2274" s="207"/>
      <c r="O2274" s="199"/>
      <c r="P2274" s="208"/>
      <c r="Q2274" s="209" t="e">
        <f>IF(OR(C2274="",C2274=R$4,C2274=S$4),NA(),MATCH($B2274&amp;$C2274,K!$E:$E,0))</f>
        <v>#N/A</v>
      </c>
    </row>
    <row r="2275" spans="1:17" ht="20.25">
      <c r="A2275" s="193"/>
      <c r="B2275" s="213"/>
      <c r="C2275" s="213"/>
      <c r="D2275" s="213" t="str">
        <f ca="1">IF(ISERROR($Q2275),"",OFFSET(K!$D$1,$Q2275-1,0))</f>
        <v/>
      </c>
      <c r="E2275" s="213" t="str">
        <f ca="1">IF(ISERROR($Q2275),"",OFFSET(K!$C$1,$Q2275-1,0))</f>
        <v/>
      </c>
      <c r="F2275" s="213" t="str">
        <f t="shared" ca="1" si="35"/>
        <v/>
      </c>
      <c r="G2275" s="198"/>
      <c r="H2275" s="207"/>
      <c r="I2275" s="207"/>
      <c r="J2275" s="207"/>
      <c r="K2275" s="207"/>
      <c r="L2275" s="207"/>
      <c r="M2275" s="207"/>
      <c r="N2275" s="207"/>
      <c r="O2275" s="199"/>
      <c r="P2275" s="208"/>
      <c r="Q2275" s="209" t="e">
        <f>IF(OR(C2275="",C2275=R$4,C2275=S$4),NA(),MATCH($B2275&amp;$C2275,K!$E:$E,0))</f>
        <v>#N/A</v>
      </c>
    </row>
    <row r="2276" spans="1:17" ht="20.25">
      <c r="A2276" s="193"/>
      <c r="B2276" s="213"/>
      <c r="C2276" s="213"/>
      <c r="D2276" s="213" t="str">
        <f ca="1">IF(ISERROR($Q2276),"",OFFSET(K!$D$1,$Q2276-1,0))</f>
        <v/>
      </c>
      <c r="E2276" s="213" t="str">
        <f ca="1">IF(ISERROR($Q2276),"",OFFSET(K!$C$1,$Q2276-1,0))</f>
        <v/>
      </c>
      <c r="F2276" s="213" t="str">
        <f t="shared" ca="1" si="35"/>
        <v/>
      </c>
      <c r="G2276" s="198"/>
      <c r="H2276" s="207"/>
      <c r="I2276" s="207"/>
      <c r="J2276" s="207"/>
      <c r="K2276" s="207"/>
      <c r="L2276" s="207"/>
      <c r="M2276" s="207"/>
      <c r="N2276" s="207"/>
      <c r="O2276" s="199"/>
      <c r="P2276" s="208"/>
      <c r="Q2276" s="209" t="e">
        <f>IF(OR(C2276="",C2276=R$4,C2276=S$4),NA(),MATCH($B2276&amp;$C2276,K!$E:$E,0))</f>
        <v>#N/A</v>
      </c>
    </row>
    <row r="2277" spans="1:17" ht="20.25">
      <c r="A2277" s="193"/>
      <c r="B2277" s="213"/>
      <c r="C2277" s="213"/>
      <c r="D2277" s="213" t="str">
        <f ca="1">IF(ISERROR($Q2277),"",OFFSET(K!$D$1,$Q2277-1,0))</f>
        <v/>
      </c>
      <c r="E2277" s="213" t="str">
        <f ca="1">IF(ISERROR($Q2277),"",OFFSET(K!$C$1,$Q2277-1,0))</f>
        <v/>
      </c>
      <c r="F2277" s="213" t="str">
        <f t="shared" ca="1" si="35"/>
        <v/>
      </c>
      <c r="G2277" s="198"/>
      <c r="H2277" s="207"/>
      <c r="I2277" s="207"/>
      <c r="J2277" s="207"/>
      <c r="K2277" s="207"/>
      <c r="L2277" s="207"/>
      <c r="M2277" s="207"/>
      <c r="N2277" s="207"/>
      <c r="O2277" s="199"/>
      <c r="P2277" s="208"/>
      <c r="Q2277" s="209" t="e">
        <f>IF(OR(C2277="",C2277=R$4,C2277=S$4),NA(),MATCH($B2277&amp;$C2277,K!$E:$E,0))</f>
        <v>#N/A</v>
      </c>
    </row>
    <row r="2278" spans="1:17" ht="20.25">
      <c r="A2278" s="193"/>
      <c r="B2278" s="213"/>
      <c r="C2278" s="213"/>
      <c r="D2278" s="213" t="str">
        <f ca="1">IF(ISERROR($Q2278),"",OFFSET(K!$D$1,$Q2278-1,0))</f>
        <v/>
      </c>
      <c r="E2278" s="213" t="str">
        <f ca="1">IF(ISERROR($Q2278),"",OFFSET(K!$C$1,$Q2278-1,0))</f>
        <v/>
      </c>
      <c r="F2278" s="213" t="str">
        <f t="shared" ca="1" si="35"/>
        <v/>
      </c>
      <c r="G2278" s="198"/>
      <c r="H2278" s="207"/>
      <c r="I2278" s="207"/>
      <c r="J2278" s="207"/>
      <c r="K2278" s="207"/>
      <c r="L2278" s="207"/>
      <c r="M2278" s="207"/>
      <c r="N2278" s="207"/>
      <c r="O2278" s="199"/>
      <c r="P2278" s="208"/>
      <c r="Q2278" s="209" t="e">
        <f>IF(OR(C2278="",C2278=R$4,C2278=S$4),NA(),MATCH($B2278&amp;$C2278,K!$E:$E,0))</f>
        <v>#N/A</v>
      </c>
    </row>
    <row r="2279" spans="1:17" ht="20.25">
      <c r="A2279" s="193"/>
      <c r="B2279" s="213"/>
      <c r="C2279" s="213"/>
      <c r="D2279" s="213" t="str">
        <f ca="1">IF(ISERROR($Q2279),"",OFFSET(K!$D$1,$Q2279-1,0))</f>
        <v/>
      </c>
      <c r="E2279" s="213" t="str">
        <f ca="1">IF(ISERROR($Q2279),"",OFFSET(K!$C$1,$Q2279-1,0))</f>
        <v/>
      </c>
      <c r="F2279" s="213" t="str">
        <f t="shared" ca="1" si="35"/>
        <v/>
      </c>
      <c r="G2279" s="198"/>
      <c r="H2279" s="207"/>
      <c r="I2279" s="207"/>
      <c r="J2279" s="207"/>
      <c r="K2279" s="207"/>
      <c r="L2279" s="207"/>
      <c r="M2279" s="207"/>
      <c r="N2279" s="207"/>
      <c r="O2279" s="199"/>
      <c r="P2279" s="208"/>
      <c r="Q2279" s="209" t="e">
        <f>IF(OR(C2279="",C2279=R$4,C2279=S$4),NA(),MATCH($B2279&amp;$C2279,K!$E:$E,0))</f>
        <v>#N/A</v>
      </c>
    </row>
    <row r="2280" spans="1:17" ht="20.25">
      <c r="A2280" s="193"/>
      <c r="B2280" s="213"/>
      <c r="C2280" s="213"/>
      <c r="D2280" s="213" t="str">
        <f ca="1">IF(ISERROR($Q2280),"",OFFSET(K!$D$1,$Q2280-1,0))</f>
        <v/>
      </c>
      <c r="E2280" s="213" t="str">
        <f ca="1">IF(ISERROR($Q2280),"",OFFSET(K!$C$1,$Q2280-1,0))</f>
        <v/>
      </c>
      <c r="F2280" s="213" t="str">
        <f t="shared" ca="1" si="35"/>
        <v/>
      </c>
      <c r="G2280" s="198"/>
      <c r="H2280" s="207"/>
      <c r="I2280" s="207"/>
      <c r="J2280" s="207"/>
      <c r="K2280" s="207"/>
      <c r="L2280" s="207"/>
      <c r="M2280" s="207"/>
      <c r="N2280" s="207"/>
      <c r="O2280" s="199"/>
      <c r="P2280" s="208"/>
      <c r="Q2280" s="209" t="e">
        <f>IF(OR(C2280="",C2280=R$4,C2280=S$4),NA(),MATCH($B2280&amp;$C2280,K!$E:$E,0))</f>
        <v>#N/A</v>
      </c>
    </row>
    <row r="2281" spans="1:17" ht="20.25">
      <c r="A2281" s="193"/>
      <c r="B2281" s="213"/>
      <c r="C2281" s="213"/>
      <c r="D2281" s="213" t="str">
        <f ca="1">IF(ISERROR($Q2281),"",OFFSET(K!$D$1,$Q2281-1,0))</f>
        <v/>
      </c>
      <c r="E2281" s="213" t="str">
        <f ca="1">IF(ISERROR($Q2281),"",OFFSET(K!$C$1,$Q2281-1,0))</f>
        <v/>
      </c>
      <c r="F2281" s="213" t="str">
        <f t="shared" ca="1" si="35"/>
        <v/>
      </c>
      <c r="G2281" s="198"/>
      <c r="H2281" s="207"/>
      <c r="I2281" s="207"/>
      <c r="J2281" s="207"/>
      <c r="K2281" s="207"/>
      <c r="L2281" s="207"/>
      <c r="M2281" s="207"/>
      <c r="N2281" s="207"/>
      <c r="O2281" s="199"/>
      <c r="P2281" s="208"/>
      <c r="Q2281" s="209" t="e">
        <f>IF(OR(C2281="",C2281=R$4,C2281=S$4),NA(),MATCH($B2281&amp;$C2281,K!$E:$E,0))</f>
        <v>#N/A</v>
      </c>
    </row>
    <row r="2282" spans="1:17" ht="20.25">
      <c r="A2282" s="193"/>
      <c r="B2282" s="213"/>
      <c r="C2282" s="213"/>
      <c r="D2282" s="213" t="str">
        <f ca="1">IF(ISERROR($Q2282),"",OFFSET(K!$D$1,$Q2282-1,0))</f>
        <v/>
      </c>
      <c r="E2282" s="213" t="str">
        <f ca="1">IF(ISERROR($Q2282),"",OFFSET(K!$C$1,$Q2282-1,0))</f>
        <v/>
      </c>
      <c r="F2282" s="213" t="str">
        <f t="shared" ca="1" si="35"/>
        <v/>
      </c>
      <c r="G2282" s="198"/>
      <c r="H2282" s="207"/>
      <c r="I2282" s="207"/>
      <c r="J2282" s="207"/>
      <c r="K2282" s="207"/>
      <c r="L2282" s="207"/>
      <c r="M2282" s="207"/>
      <c r="N2282" s="207"/>
      <c r="O2282" s="199"/>
      <c r="P2282" s="208"/>
      <c r="Q2282" s="209" t="e">
        <f>IF(OR(C2282="",C2282=R$4,C2282=S$4),NA(),MATCH($B2282&amp;$C2282,K!$E:$E,0))</f>
        <v>#N/A</v>
      </c>
    </row>
    <row r="2283" spans="1:17" ht="20.25">
      <c r="A2283" s="193"/>
      <c r="B2283" s="213"/>
      <c r="C2283" s="213"/>
      <c r="D2283" s="213" t="str">
        <f ca="1">IF(ISERROR($Q2283),"",OFFSET(K!$D$1,$Q2283-1,0))</f>
        <v/>
      </c>
      <c r="E2283" s="213" t="str">
        <f ca="1">IF(ISERROR($Q2283),"",OFFSET(K!$C$1,$Q2283-1,0))</f>
        <v/>
      </c>
      <c r="F2283" s="213" t="str">
        <f t="shared" ca="1" si="35"/>
        <v/>
      </c>
      <c r="G2283" s="198"/>
      <c r="H2283" s="207"/>
      <c r="I2283" s="207"/>
      <c r="J2283" s="207"/>
      <c r="K2283" s="207"/>
      <c r="L2283" s="207"/>
      <c r="M2283" s="207"/>
      <c r="N2283" s="207"/>
      <c r="O2283" s="199"/>
      <c r="P2283" s="208"/>
      <c r="Q2283" s="209" t="e">
        <f>IF(OR(C2283="",C2283=R$4,C2283=S$4),NA(),MATCH($B2283&amp;$C2283,K!$E:$E,0))</f>
        <v>#N/A</v>
      </c>
    </row>
    <row r="2284" spans="1:17" ht="20.25">
      <c r="A2284" s="193"/>
      <c r="B2284" s="213"/>
      <c r="C2284" s="213"/>
      <c r="D2284" s="213" t="str">
        <f ca="1">IF(ISERROR($Q2284),"",OFFSET(K!$D$1,$Q2284-1,0))</f>
        <v/>
      </c>
      <c r="E2284" s="213" t="str">
        <f ca="1">IF(ISERROR($Q2284),"",OFFSET(K!$C$1,$Q2284-1,0))</f>
        <v/>
      </c>
      <c r="F2284" s="213" t="str">
        <f t="shared" ca="1" si="35"/>
        <v/>
      </c>
      <c r="G2284" s="198"/>
      <c r="H2284" s="207"/>
      <c r="I2284" s="207"/>
      <c r="J2284" s="207"/>
      <c r="K2284" s="207"/>
      <c r="L2284" s="207"/>
      <c r="M2284" s="207"/>
      <c r="N2284" s="207"/>
      <c r="O2284" s="199"/>
      <c r="P2284" s="208"/>
      <c r="Q2284" s="209" t="e">
        <f>IF(OR(C2284="",C2284=R$4,C2284=S$4),NA(),MATCH($B2284&amp;$C2284,K!$E:$E,0))</f>
        <v>#N/A</v>
      </c>
    </row>
    <row r="2285" spans="1:17" ht="20.25">
      <c r="A2285" s="193"/>
      <c r="B2285" s="213"/>
      <c r="C2285" s="213"/>
      <c r="D2285" s="213" t="str">
        <f ca="1">IF(ISERROR($Q2285),"",OFFSET(K!$D$1,$Q2285-1,0))</f>
        <v/>
      </c>
      <c r="E2285" s="213" t="str">
        <f ca="1">IF(ISERROR($Q2285),"",OFFSET(K!$C$1,$Q2285-1,0))</f>
        <v/>
      </c>
      <c r="F2285" s="213" t="str">
        <f t="shared" ca="1" si="35"/>
        <v/>
      </c>
      <c r="G2285" s="198"/>
      <c r="H2285" s="207"/>
      <c r="I2285" s="207"/>
      <c r="J2285" s="207"/>
      <c r="K2285" s="207"/>
      <c r="L2285" s="207"/>
      <c r="M2285" s="207"/>
      <c r="N2285" s="207"/>
      <c r="O2285" s="199"/>
      <c r="P2285" s="208"/>
      <c r="Q2285" s="209" t="e">
        <f>IF(OR(C2285="",C2285=R$4,C2285=S$4),NA(),MATCH($B2285&amp;$C2285,K!$E:$E,0))</f>
        <v>#N/A</v>
      </c>
    </row>
    <row r="2286" spans="1:17" ht="20.25">
      <c r="A2286" s="193"/>
      <c r="B2286" s="213"/>
      <c r="C2286" s="213"/>
      <c r="D2286" s="213" t="str">
        <f ca="1">IF(ISERROR($Q2286),"",OFFSET(K!$D$1,$Q2286-1,0))</f>
        <v/>
      </c>
      <c r="E2286" s="213" t="str">
        <f ca="1">IF(ISERROR($Q2286),"",OFFSET(K!$C$1,$Q2286-1,0))</f>
        <v/>
      </c>
      <c r="F2286" s="213" t="str">
        <f t="shared" ca="1" si="35"/>
        <v/>
      </c>
      <c r="G2286" s="198"/>
      <c r="H2286" s="207"/>
      <c r="I2286" s="207"/>
      <c r="J2286" s="207"/>
      <c r="K2286" s="207"/>
      <c r="L2286" s="207"/>
      <c r="M2286" s="207"/>
      <c r="N2286" s="207"/>
      <c r="O2286" s="199"/>
      <c r="P2286" s="208"/>
      <c r="Q2286" s="209" t="e">
        <f>IF(OR(C2286="",C2286=R$4,C2286=S$4),NA(),MATCH($B2286&amp;$C2286,K!$E:$E,0))</f>
        <v>#N/A</v>
      </c>
    </row>
    <row r="2287" spans="1:17" ht="20.25">
      <c r="A2287" s="193"/>
      <c r="B2287" s="213"/>
      <c r="C2287" s="213"/>
      <c r="D2287" s="213" t="str">
        <f ca="1">IF(ISERROR($Q2287),"",OFFSET(K!$D$1,$Q2287-1,0))</f>
        <v/>
      </c>
      <c r="E2287" s="213" t="str">
        <f ca="1">IF(ISERROR($Q2287),"",OFFSET(K!$C$1,$Q2287-1,0))</f>
        <v/>
      </c>
      <c r="F2287" s="213" t="str">
        <f t="shared" ca="1" si="35"/>
        <v/>
      </c>
      <c r="G2287" s="198"/>
      <c r="H2287" s="207"/>
      <c r="I2287" s="207"/>
      <c r="J2287" s="207"/>
      <c r="K2287" s="207"/>
      <c r="L2287" s="207"/>
      <c r="M2287" s="207"/>
      <c r="N2287" s="207"/>
      <c r="O2287" s="199"/>
      <c r="P2287" s="208"/>
      <c r="Q2287" s="209" t="e">
        <f>IF(OR(C2287="",C2287=R$4,C2287=S$4),NA(),MATCH($B2287&amp;$C2287,K!$E:$E,0))</f>
        <v>#N/A</v>
      </c>
    </row>
    <row r="2288" spans="1:17" ht="20.25">
      <c r="A2288" s="193"/>
      <c r="B2288" s="213"/>
      <c r="C2288" s="213"/>
      <c r="D2288" s="213" t="str">
        <f ca="1">IF(ISERROR($Q2288),"",OFFSET(K!$D$1,$Q2288-1,0))</f>
        <v/>
      </c>
      <c r="E2288" s="213" t="str">
        <f ca="1">IF(ISERROR($Q2288),"",OFFSET(K!$C$1,$Q2288-1,0))</f>
        <v/>
      </c>
      <c r="F2288" s="213" t="str">
        <f t="shared" ca="1" si="35"/>
        <v/>
      </c>
      <c r="G2288" s="198"/>
      <c r="H2288" s="207"/>
      <c r="I2288" s="207"/>
      <c r="J2288" s="207"/>
      <c r="K2288" s="207"/>
      <c r="L2288" s="207"/>
      <c r="M2288" s="207"/>
      <c r="N2288" s="207"/>
      <c r="O2288" s="199"/>
      <c r="P2288" s="208"/>
      <c r="Q2288" s="209" t="e">
        <f>IF(OR(C2288="",C2288=R$4,C2288=S$4),NA(),MATCH($B2288&amp;$C2288,K!$E:$E,0))</f>
        <v>#N/A</v>
      </c>
    </row>
    <row r="2289" spans="1:17" ht="20.25">
      <c r="A2289" s="193"/>
      <c r="B2289" s="213"/>
      <c r="C2289" s="213"/>
      <c r="D2289" s="213" t="str">
        <f ca="1">IF(ISERROR($Q2289),"",OFFSET(K!$D$1,$Q2289-1,0))</f>
        <v/>
      </c>
      <c r="E2289" s="213" t="str">
        <f ca="1">IF(ISERROR($Q2289),"",OFFSET(K!$C$1,$Q2289-1,0))</f>
        <v/>
      </c>
      <c r="F2289" s="213" t="str">
        <f t="shared" ca="1" si="35"/>
        <v/>
      </c>
      <c r="G2289" s="198"/>
      <c r="H2289" s="207"/>
      <c r="I2289" s="207"/>
      <c r="J2289" s="207"/>
      <c r="K2289" s="207"/>
      <c r="L2289" s="207"/>
      <c r="M2289" s="207"/>
      <c r="N2289" s="207"/>
      <c r="O2289" s="199"/>
      <c r="P2289" s="208"/>
      <c r="Q2289" s="209" t="e">
        <f>IF(OR(C2289="",C2289=R$4,C2289=S$4),NA(),MATCH($B2289&amp;$C2289,K!$E:$E,0))</f>
        <v>#N/A</v>
      </c>
    </row>
    <row r="2290" spans="1:17" ht="20.25">
      <c r="A2290" s="193"/>
      <c r="B2290" s="213"/>
      <c r="C2290" s="213"/>
      <c r="D2290" s="213" t="str">
        <f ca="1">IF(ISERROR($Q2290),"",OFFSET(K!$D$1,$Q2290-1,0))</f>
        <v/>
      </c>
      <c r="E2290" s="213" t="str">
        <f ca="1">IF(ISERROR($Q2290),"",OFFSET(K!$C$1,$Q2290-1,0))</f>
        <v/>
      </c>
      <c r="F2290" s="213" t="str">
        <f t="shared" ca="1" si="35"/>
        <v/>
      </c>
      <c r="G2290" s="198"/>
      <c r="H2290" s="207"/>
      <c r="I2290" s="207"/>
      <c r="J2290" s="207"/>
      <c r="K2290" s="207"/>
      <c r="L2290" s="207"/>
      <c r="M2290" s="207"/>
      <c r="N2290" s="207"/>
      <c r="O2290" s="199"/>
      <c r="P2290" s="208"/>
      <c r="Q2290" s="209" t="e">
        <f>IF(OR(C2290="",C2290=R$4,C2290=S$4),NA(),MATCH($B2290&amp;$C2290,K!$E:$E,0))</f>
        <v>#N/A</v>
      </c>
    </row>
    <row r="2291" spans="1:17" ht="20.25">
      <c r="A2291" s="193"/>
      <c r="B2291" s="213"/>
      <c r="C2291" s="213"/>
      <c r="D2291" s="213" t="str">
        <f ca="1">IF(ISERROR($Q2291),"",OFFSET(K!$D$1,$Q2291-1,0))</f>
        <v/>
      </c>
      <c r="E2291" s="213" t="str">
        <f ca="1">IF(ISERROR($Q2291),"",OFFSET(K!$C$1,$Q2291-1,0))</f>
        <v/>
      </c>
      <c r="F2291" s="213" t="str">
        <f t="shared" ca="1" si="35"/>
        <v/>
      </c>
      <c r="G2291" s="198"/>
      <c r="H2291" s="207"/>
      <c r="I2291" s="207"/>
      <c r="J2291" s="207"/>
      <c r="K2291" s="207"/>
      <c r="L2291" s="207"/>
      <c r="M2291" s="207"/>
      <c r="N2291" s="207"/>
      <c r="O2291" s="199"/>
      <c r="P2291" s="208"/>
      <c r="Q2291" s="209" t="e">
        <f>IF(OR(C2291="",C2291=R$4,C2291=S$4),NA(),MATCH($B2291&amp;$C2291,K!$E:$E,0))</f>
        <v>#N/A</v>
      </c>
    </row>
    <row r="2292" spans="1:17" ht="20.25">
      <c r="A2292" s="193"/>
      <c r="B2292" s="213"/>
      <c r="C2292" s="213"/>
      <c r="D2292" s="213" t="str">
        <f ca="1">IF(ISERROR($Q2292),"",OFFSET(K!$D$1,$Q2292-1,0))</f>
        <v/>
      </c>
      <c r="E2292" s="213" t="str">
        <f ca="1">IF(ISERROR($Q2292),"",OFFSET(K!$C$1,$Q2292-1,0))</f>
        <v/>
      </c>
      <c r="F2292" s="213" t="str">
        <f t="shared" ca="1" si="35"/>
        <v/>
      </c>
      <c r="G2292" s="198"/>
      <c r="H2292" s="207"/>
      <c r="I2292" s="207"/>
      <c r="J2292" s="207"/>
      <c r="K2292" s="207"/>
      <c r="L2292" s="207"/>
      <c r="M2292" s="207"/>
      <c r="N2292" s="207"/>
      <c r="O2292" s="199"/>
      <c r="P2292" s="208"/>
      <c r="Q2292" s="209" t="e">
        <f>IF(OR(C2292="",C2292=R$4,C2292=S$4),NA(),MATCH($B2292&amp;$C2292,K!$E:$E,0))</f>
        <v>#N/A</v>
      </c>
    </row>
    <row r="2293" spans="1:17" ht="20.25">
      <c r="A2293" s="193"/>
      <c r="B2293" s="213"/>
      <c r="C2293" s="213"/>
      <c r="D2293" s="213" t="str">
        <f ca="1">IF(ISERROR($Q2293),"",OFFSET(K!$D$1,$Q2293-1,0))</f>
        <v/>
      </c>
      <c r="E2293" s="213" t="str">
        <f ca="1">IF(ISERROR($Q2293),"",OFFSET(K!$C$1,$Q2293-1,0))</f>
        <v/>
      </c>
      <c r="F2293" s="213" t="str">
        <f t="shared" ca="1" si="35"/>
        <v/>
      </c>
      <c r="G2293" s="198"/>
      <c r="H2293" s="207"/>
      <c r="I2293" s="207"/>
      <c r="J2293" s="207"/>
      <c r="K2293" s="207"/>
      <c r="L2293" s="207"/>
      <c r="M2293" s="207"/>
      <c r="N2293" s="207"/>
      <c r="O2293" s="199"/>
      <c r="P2293" s="208"/>
      <c r="Q2293" s="209" t="e">
        <f>IF(OR(C2293="",C2293=R$4,C2293=S$4),NA(),MATCH($B2293&amp;$C2293,K!$E:$E,0))</f>
        <v>#N/A</v>
      </c>
    </row>
    <row r="2294" spans="1:17" ht="20.25">
      <c r="A2294" s="193"/>
      <c r="B2294" s="213"/>
      <c r="C2294" s="213"/>
      <c r="D2294" s="213" t="str">
        <f ca="1">IF(ISERROR($Q2294),"",OFFSET(K!$D$1,$Q2294-1,0))</f>
        <v/>
      </c>
      <c r="E2294" s="213" t="str">
        <f ca="1">IF(ISERROR($Q2294),"",OFFSET(K!$C$1,$Q2294-1,0))</f>
        <v/>
      </c>
      <c r="F2294" s="213" t="str">
        <f t="shared" ca="1" si="35"/>
        <v/>
      </c>
      <c r="G2294" s="198"/>
      <c r="H2294" s="207"/>
      <c r="I2294" s="207"/>
      <c r="J2294" s="207"/>
      <c r="K2294" s="207"/>
      <c r="L2294" s="207"/>
      <c r="M2294" s="207"/>
      <c r="N2294" s="207"/>
      <c r="O2294" s="199"/>
      <c r="P2294" s="208"/>
      <c r="Q2294" s="209" t="e">
        <f>IF(OR(C2294="",C2294=R$4,C2294=S$4),NA(),MATCH($B2294&amp;$C2294,K!$E:$E,0))</f>
        <v>#N/A</v>
      </c>
    </row>
    <row r="2295" spans="1:17" ht="20.25">
      <c r="A2295" s="193"/>
      <c r="B2295" s="213"/>
      <c r="C2295" s="213"/>
      <c r="D2295" s="213" t="str">
        <f ca="1">IF(ISERROR($Q2295),"",OFFSET(K!$D$1,$Q2295-1,0))</f>
        <v/>
      </c>
      <c r="E2295" s="213" t="str">
        <f ca="1">IF(ISERROR($Q2295),"",OFFSET(K!$C$1,$Q2295-1,0))</f>
        <v/>
      </c>
      <c r="F2295" s="213" t="str">
        <f t="shared" ca="1" si="35"/>
        <v/>
      </c>
      <c r="G2295" s="198"/>
      <c r="H2295" s="207"/>
      <c r="I2295" s="207"/>
      <c r="J2295" s="207"/>
      <c r="K2295" s="207"/>
      <c r="L2295" s="207"/>
      <c r="M2295" s="207"/>
      <c r="N2295" s="207"/>
      <c r="O2295" s="199"/>
      <c r="P2295" s="208"/>
      <c r="Q2295" s="209" t="e">
        <f>IF(OR(C2295="",C2295=R$4,C2295=S$4),NA(),MATCH($B2295&amp;$C2295,K!$E:$E,0))</f>
        <v>#N/A</v>
      </c>
    </row>
    <row r="2296" spans="1:17" ht="20.25">
      <c r="A2296" s="193"/>
      <c r="B2296" s="213"/>
      <c r="C2296" s="213"/>
      <c r="D2296" s="213" t="str">
        <f ca="1">IF(ISERROR($Q2296),"",OFFSET(K!$D$1,$Q2296-1,0))</f>
        <v/>
      </c>
      <c r="E2296" s="213" t="str">
        <f ca="1">IF(ISERROR($Q2296),"",OFFSET(K!$C$1,$Q2296-1,0))</f>
        <v/>
      </c>
      <c r="F2296" s="213" t="str">
        <f t="shared" ca="1" si="35"/>
        <v/>
      </c>
      <c r="G2296" s="198"/>
      <c r="H2296" s="207"/>
      <c r="I2296" s="207"/>
      <c r="J2296" s="207"/>
      <c r="K2296" s="207"/>
      <c r="L2296" s="207"/>
      <c r="M2296" s="207"/>
      <c r="N2296" s="207"/>
      <c r="O2296" s="199"/>
      <c r="P2296" s="208"/>
      <c r="Q2296" s="209" t="e">
        <f>IF(OR(C2296="",C2296=R$4,C2296=S$4),NA(),MATCH($B2296&amp;$C2296,K!$E:$E,0))</f>
        <v>#N/A</v>
      </c>
    </row>
    <row r="2297" spans="1:17" ht="20.25">
      <c r="A2297" s="193"/>
      <c r="B2297" s="213"/>
      <c r="C2297" s="213"/>
      <c r="D2297" s="213" t="str">
        <f ca="1">IF(ISERROR($Q2297),"",OFFSET(K!$D$1,$Q2297-1,0))</f>
        <v/>
      </c>
      <c r="E2297" s="213" t="str">
        <f ca="1">IF(ISERROR($Q2297),"",OFFSET(K!$C$1,$Q2297-1,0))</f>
        <v/>
      </c>
      <c r="F2297" s="213" t="str">
        <f t="shared" ca="1" si="35"/>
        <v/>
      </c>
      <c r="G2297" s="198"/>
      <c r="H2297" s="207"/>
      <c r="I2297" s="207"/>
      <c r="J2297" s="207"/>
      <c r="K2297" s="207"/>
      <c r="L2297" s="207"/>
      <c r="M2297" s="207"/>
      <c r="N2297" s="207"/>
      <c r="O2297" s="199"/>
      <c r="P2297" s="208"/>
      <c r="Q2297" s="209" t="e">
        <f>IF(OR(C2297="",C2297=R$4,C2297=S$4),NA(),MATCH($B2297&amp;$C2297,K!$E:$E,0))</f>
        <v>#N/A</v>
      </c>
    </row>
    <row r="2298" spans="1:17" ht="20.25">
      <c r="A2298" s="193"/>
      <c r="B2298" s="213"/>
      <c r="C2298" s="213"/>
      <c r="D2298" s="213" t="str">
        <f ca="1">IF(ISERROR($Q2298),"",OFFSET(K!$D$1,$Q2298-1,0))</f>
        <v/>
      </c>
      <c r="E2298" s="213" t="str">
        <f ca="1">IF(ISERROR($Q2298),"",OFFSET(K!$C$1,$Q2298-1,0))</f>
        <v/>
      </c>
      <c r="F2298" s="213" t="str">
        <f t="shared" ca="1" si="35"/>
        <v/>
      </c>
      <c r="G2298" s="198"/>
      <c r="H2298" s="207"/>
      <c r="I2298" s="207"/>
      <c r="J2298" s="207"/>
      <c r="K2298" s="207"/>
      <c r="L2298" s="207"/>
      <c r="M2298" s="207"/>
      <c r="N2298" s="207"/>
      <c r="O2298" s="199"/>
      <c r="P2298" s="208"/>
      <c r="Q2298" s="209" t="e">
        <f>IF(OR(C2298="",C2298=R$4,C2298=S$4),NA(),MATCH($B2298&amp;$C2298,K!$E:$E,0))</f>
        <v>#N/A</v>
      </c>
    </row>
    <row r="2299" spans="1:17" ht="20.25">
      <c r="A2299" s="193"/>
      <c r="B2299" s="213"/>
      <c r="C2299" s="213"/>
      <c r="D2299" s="213" t="str">
        <f ca="1">IF(ISERROR($Q2299),"",OFFSET(K!$D$1,$Q2299-1,0))</f>
        <v/>
      </c>
      <c r="E2299" s="213" t="str">
        <f ca="1">IF(ISERROR($Q2299),"",OFFSET(K!$C$1,$Q2299-1,0))</f>
        <v/>
      </c>
      <c r="F2299" s="213" t="str">
        <f t="shared" ca="1" si="35"/>
        <v/>
      </c>
      <c r="G2299" s="198"/>
      <c r="H2299" s="207"/>
      <c r="I2299" s="207"/>
      <c r="J2299" s="207"/>
      <c r="K2299" s="207"/>
      <c r="L2299" s="207"/>
      <c r="M2299" s="207"/>
      <c r="N2299" s="207"/>
      <c r="O2299" s="199"/>
      <c r="P2299" s="208"/>
      <c r="Q2299" s="209" t="e">
        <f>IF(OR(C2299="",C2299=R$4,C2299=S$4),NA(),MATCH($B2299&amp;$C2299,K!$E:$E,0))</f>
        <v>#N/A</v>
      </c>
    </row>
    <row r="2300" spans="1:17" ht="20.25">
      <c r="A2300" s="193"/>
      <c r="B2300" s="213"/>
      <c r="C2300" s="213"/>
      <c r="D2300" s="213" t="str">
        <f ca="1">IF(ISERROR($Q2300),"",OFFSET(K!$D$1,$Q2300-1,0))</f>
        <v/>
      </c>
      <c r="E2300" s="213" t="str">
        <f ca="1">IF(ISERROR($Q2300),"",OFFSET(K!$C$1,$Q2300-1,0))</f>
        <v/>
      </c>
      <c r="F2300" s="213" t="str">
        <f t="shared" ca="1" si="35"/>
        <v/>
      </c>
      <c r="G2300" s="198"/>
      <c r="H2300" s="207"/>
      <c r="I2300" s="207"/>
      <c r="J2300" s="207"/>
      <c r="K2300" s="207"/>
      <c r="L2300" s="207"/>
      <c r="M2300" s="207"/>
      <c r="N2300" s="207"/>
      <c r="O2300" s="199"/>
      <c r="P2300" s="208"/>
      <c r="Q2300" s="209" t="e">
        <f>IF(OR(C2300="",C2300=R$4,C2300=S$4),NA(),MATCH($B2300&amp;$C2300,K!$E:$E,0))</f>
        <v>#N/A</v>
      </c>
    </row>
    <row r="2301" spans="1:17" ht="20.25">
      <c r="A2301" s="193"/>
      <c r="B2301" s="213"/>
      <c r="C2301" s="213"/>
      <c r="D2301" s="213" t="str">
        <f ca="1">IF(ISERROR($Q2301),"",OFFSET(K!$D$1,$Q2301-1,0))</f>
        <v/>
      </c>
      <c r="E2301" s="213" t="str">
        <f ca="1">IF(ISERROR($Q2301),"",OFFSET(K!$C$1,$Q2301-1,0))</f>
        <v/>
      </c>
      <c r="F2301" s="213" t="str">
        <f t="shared" ca="1" si="35"/>
        <v/>
      </c>
      <c r="G2301" s="198"/>
      <c r="H2301" s="207"/>
      <c r="I2301" s="207"/>
      <c r="J2301" s="207"/>
      <c r="K2301" s="207"/>
      <c r="L2301" s="207"/>
      <c r="M2301" s="207"/>
      <c r="N2301" s="207"/>
      <c r="O2301" s="199"/>
      <c r="P2301" s="208"/>
      <c r="Q2301" s="209" t="e">
        <f>IF(OR(C2301="",C2301=R$4,C2301=S$4),NA(),MATCH($B2301&amp;$C2301,K!$E:$E,0))</f>
        <v>#N/A</v>
      </c>
    </row>
    <row r="2302" spans="1:17" ht="20.25">
      <c r="A2302" s="193"/>
      <c r="B2302" s="213"/>
      <c r="C2302" s="213"/>
      <c r="D2302" s="213" t="str">
        <f ca="1">IF(ISERROR($Q2302),"",OFFSET(K!$D$1,$Q2302-1,0))</f>
        <v/>
      </c>
      <c r="E2302" s="213" t="str">
        <f ca="1">IF(ISERROR($Q2302),"",OFFSET(K!$C$1,$Q2302-1,0))</f>
        <v/>
      </c>
      <c r="F2302" s="213" t="str">
        <f t="shared" ca="1" si="35"/>
        <v/>
      </c>
      <c r="G2302" s="198"/>
      <c r="H2302" s="207"/>
      <c r="I2302" s="207"/>
      <c r="J2302" s="207"/>
      <c r="K2302" s="207"/>
      <c r="L2302" s="207"/>
      <c r="M2302" s="207"/>
      <c r="N2302" s="207"/>
      <c r="O2302" s="199"/>
      <c r="P2302" s="208"/>
      <c r="Q2302" s="209" t="e">
        <f>IF(OR(C2302="",C2302=R$4,C2302=S$4),NA(),MATCH($B2302&amp;$C2302,K!$E:$E,0))</f>
        <v>#N/A</v>
      </c>
    </row>
    <row r="2303" spans="1:17" ht="20.25">
      <c r="A2303" s="193"/>
      <c r="B2303" s="213"/>
      <c r="C2303" s="213"/>
      <c r="D2303" s="213" t="str">
        <f ca="1">IF(ISERROR($Q2303),"",OFFSET(K!$D$1,$Q2303-1,0))</f>
        <v/>
      </c>
      <c r="E2303" s="213" t="str">
        <f ca="1">IF(ISERROR($Q2303),"",OFFSET(K!$C$1,$Q2303-1,0))</f>
        <v/>
      </c>
      <c r="F2303" s="213" t="str">
        <f t="shared" ca="1" si="35"/>
        <v/>
      </c>
      <c r="G2303" s="198"/>
      <c r="H2303" s="207"/>
      <c r="I2303" s="207"/>
      <c r="J2303" s="207"/>
      <c r="K2303" s="207"/>
      <c r="L2303" s="207"/>
      <c r="M2303" s="207"/>
      <c r="N2303" s="207"/>
      <c r="O2303" s="199"/>
      <c r="P2303" s="208"/>
      <c r="Q2303" s="209" t="e">
        <f>IF(OR(C2303="",C2303=R$4,C2303=S$4),NA(),MATCH($B2303&amp;$C2303,K!$E:$E,0))</f>
        <v>#N/A</v>
      </c>
    </row>
    <row r="2304" spans="1:17" ht="20.25">
      <c r="A2304" s="193"/>
      <c r="B2304" s="213"/>
      <c r="C2304" s="213"/>
      <c r="D2304" s="213" t="str">
        <f ca="1">IF(ISERROR($Q2304),"",OFFSET(K!$D$1,$Q2304-1,0))</f>
        <v/>
      </c>
      <c r="E2304" s="213" t="str">
        <f ca="1">IF(ISERROR($Q2304),"",OFFSET(K!$C$1,$Q2304-1,0))</f>
        <v/>
      </c>
      <c r="F2304" s="213" t="str">
        <f t="shared" ca="1" si="35"/>
        <v/>
      </c>
      <c r="G2304" s="198"/>
      <c r="H2304" s="207"/>
      <c r="I2304" s="207"/>
      <c r="J2304" s="207"/>
      <c r="K2304" s="207"/>
      <c r="L2304" s="207"/>
      <c r="M2304" s="207"/>
      <c r="N2304" s="207"/>
      <c r="O2304" s="199"/>
      <c r="P2304" s="208"/>
      <c r="Q2304" s="209" t="e">
        <f>IF(OR(C2304="",C2304=R$4,C2304=S$4),NA(),MATCH($B2304&amp;$C2304,K!$E:$E,0))</f>
        <v>#N/A</v>
      </c>
    </row>
    <row r="2305" spans="1:17" ht="20.25">
      <c r="A2305" s="193"/>
      <c r="B2305" s="213"/>
      <c r="C2305" s="213"/>
      <c r="D2305" s="213" t="str">
        <f ca="1">IF(ISERROR($Q2305),"",OFFSET(K!$D$1,$Q2305-1,0))</f>
        <v/>
      </c>
      <c r="E2305" s="213" t="str">
        <f ca="1">IF(ISERROR($Q2305),"",OFFSET(K!$C$1,$Q2305-1,0))</f>
        <v/>
      </c>
      <c r="F2305" s="213" t="str">
        <f t="shared" ca="1" si="35"/>
        <v/>
      </c>
      <c r="G2305" s="198"/>
      <c r="H2305" s="207"/>
      <c r="I2305" s="207"/>
      <c r="J2305" s="207"/>
      <c r="K2305" s="207"/>
      <c r="L2305" s="207"/>
      <c r="M2305" s="207"/>
      <c r="N2305" s="207"/>
      <c r="O2305" s="199"/>
      <c r="P2305" s="208"/>
      <c r="Q2305" s="209" t="e">
        <f>IF(OR(C2305="",C2305=R$4,C2305=S$4),NA(),MATCH($B2305&amp;$C2305,K!$E:$E,0))</f>
        <v>#N/A</v>
      </c>
    </row>
    <row r="2306" spans="1:17" ht="20.25">
      <c r="A2306" s="193"/>
      <c r="B2306" s="213"/>
      <c r="C2306" s="213"/>
      <c r="D2306" s="213" t="str">
        <f ca="1">IF(ISERROR($Q2306),"",OFFSET(K!$D$1,$Q2306-1,0))</f>
        <v/>
      </c>
      <c r="E2306" s="213" t="str">
        <f ca="1">IF(ISERROR($Q2306),"",OFFSET(K!$C$1,$Q2306-1,0))</f>
        <v/>
      </c>
      <c r="F2306" s="213" t="str">
        <f t="shared" ca="1" si="35"/>
        <v/>
      </c>
      <c r="G2306" s="198"/>
      <c r="H2306" s="207"/>
      <c r="I2306" s="207"/>
      <c r="J2306" s="207"/>
      <c r="K2306" s="207"/>
      <c r="L2306" s="207"/>
      <c r="M2306" s="207"/>
      <c r="N2306" s="207"/>
      <c r="O2306" s="199"/>
      <c r="P2306" s="208"/>
      <c r="Q2306" s="209" t="e">
        <f>IF(OR(C2306="",C2306=R$4,C2306=S$4),NA(),MATCH($B2306&amp;$C2306,K!$E:$E,0))</f>
        <v>#N/A</v>
      </c>
    </row>
    <row r="2307" spans="1:17" ht="20.25">
      <c r="A2307" s="193"/>
      <c r="B2307" s="213"/>
      <c r="C2307" s="213"/>
      <c r="D2307" s="213" t="str">
        <f ca="1">IF(ISERROR($Q2307),"",OFFSET(K!$D$1,$Q2307-1,0))</f>
        <v/>
      </c>
      <c r="E2307" s="213" t="str">
        <f ca="1">IF(ISERROR($Q2307),"",OFFSET(K!$C$1,$Q2307-1,0))</f>
        <v/>
      </c>
      <c r="F2307" s="213" t="str">
        <f t="shared" ca="1" si="35"/>
        <v/>
      </c>
      <c r="G2307" s="198"/>
      <c r="H2307" s="207"/>
      <c r="I2307" s="207"/>
      <c r="J2307" s="207"/>
      <c r="K2307" s="207"/>
      <c r="L2307" s="207"/>
      <c r="M2307" s="207"/>
      <c r="N2307" s="207"/>
      <c r="O2307" s="199"/>
      <c r="P2307" s="208"/>
      <c r="Q2307" s="209" t="e">
        <f>IF(OR(C2307="",C2307=R$4,C2307=S$4),NA(),MATCH($B2307&amp;$C2307,K!$E:$E,0))</f>
        <v>#N/A</v>
      </c>
    </row>
    <row r="2308" spans="1:17" ht="20.25">
      <c r="A2308" s="193"/>
      <c r="B2308" s="213"/>
      <c r="C2308" s="213"/>
      <c r="D2308" s="213" t="str">
        <f ca="1">IF(ISERROR($Q2308),"",OFFSET(K!$D$1,$Q2308-1,0))</f>
        <v/>
      </c>
      <c r="E2308" s="213" t="str">
        <f ca="1">IF(ISERROR($Q2308),"",OFFSET(K!$C$1,$Q2308-1,0))</f>
        <v/>
      </c>
      <c r="F2308" s="213" t="str">
        <f t="shared" ca="1" si="35"/>
        <v/>
      </c>
      <c r="G2308" s="198"/>
      <c r="H2308" s="207"/>
      <c r="I2308" s="207"/>
      <c r="J2308" s="207"/>
      <c r="K2308" s="207"/>
      <c r="L2308" s="207"/>
      <c r="M2308" s="207"/>
      <c r="N2308" s="207"/>
      <c r="O2308" s="199"/>
      <c r="P2308" s="208"/>
      <c r="Q2308" s="209" t="e">
        <f>IF(OR(C2308="",C2308=R$4,C2308=S$4),NA(),MATCH($B2308&amp;$C2308,K!$E:$E,0))</f>
        <v>#N/A</v>
      </c>
    </row>
    <row r="2309" spans="1:17" ht="20.25">
      <c r="A2309" s="193"/>
      <c r="B2309" s="213"/>
      <c r="C2309" s="213"/>
      <c r="D2309" s="213" t="str">
        <f ca="1">IF(ISERROR($Q2309),"",OFFSET(K!$D$1,$Q2309-1,0))</f>
        <v/>
      </c>
      <c r="E2309" s="213" t="str">
        <f ca="1">IF(ISERROR($Q2309),"",OFFSET(K!$C$1,$Q2309-1,0))</f>
        <v/>
      </c>
      <c r="F2309" s="213" t="str">
        <f t="shared" ref="F2309:F2372" ca="1" si="36">IF(ISERROR($Q2309),"",OFFSET(S_E1,MATCH(B2309&amp;D2309,S_M,0)-1,0))</f>
        <v/>
      </c>
      <c r="G2309" s="198"/>
      <c r="H2309" s="207"/>
      <c r="I2309" s="207"/>
      <c r="J2309" s="207"/>
      <c r="K2309" s="207"/>
      <c r="L2309" s="207"/>
      <c r="M2309" s="207"/>
      <c r="N2309" s="207"/>
      <c r="O2309" s="199"/>
      <c r="P2309" s="208"/>
      <c r="Q2309" s="209" t="e">
        <f>IF(OR(C2309="",C2309=R$4,C2309=S$4),NA(),MATCH($B2309&amp;$C2309,K!$E:$E,0))</f>
        <v>#N/A</v>
      </c>
    </row>
    <row r="2310" spans="1:17" ht="20.25">
      <c r="A2310" s="193"/>
      <c r="B2310" s="213"/>
      <c r="C2310" s="213"/>
      <c r="D2310" s="213" t="str">
        <f ca="1">IF(ISERROR($Q2310),"",OFFSET(K!$D$1,$Q2310-1,0))</f>
        <v/>
      </c>
      <c r="E2310" s="213" t="str">
        <f ca="1">IF(ISERROR($Q2310),"",OFFSET(K!$C$1,$Q2310-1,0))</f>
        <v/>
      </c>
      <c r="F2310" s="213" t="str">
        <f t="shared" ca="1" si="36"/>
        <v/>
      </c>
      <c r="G2310" s="198"/>
      <c r="H2310" s="207"/>
      <c r="I2310" s="207"/>
      <c r="J2310" s="207"/>
      <c r="K2310" s="207"/>
      <c r="L2310" s="207"/>
      <c r="M2310" s="207"/>
      <c r="N2310" s="207"/>
      <c r="O2310" s="199"/>
      <c r="P2310" s="208"/>
      <c r="Q2310" s="209" t="e">
        <f>IF(OR(C2310="",C2310=R$4,C2310=S$4),NA(),MATCH($B2310&amp;$C2310,K!$E:$E,0))</f>
        <v>#N/A</v>
      </c>
    </row>
    <row r="2311" spans="1:17" ht="20.25">
      <c r="A2311" s="193"/>
      <c r="B2311" s="213"/>
      <c r="C2311" s="213"/>
      <c r="D2311" s="213" t="str">
        <f ca="1">IF(ISERROR($Q2311),"",OFFSET(K!$D$1,$Q2311-1,0))</f>
        <v/>
      </c>
      <c r="E2311" s="213" t="str">
        <f ca="1">IF(ISERROR($Q2311),"",OFFSET(K!$C$1,$Q2311-1,0))</f>
        <v/>
      </c>
      <c r="F2311" s="213" t="str">
        <f t="shared" ca="1" si="36"/>
        <v/>
      </c>
      <c r="G2311" s="198"/>
      <c r="H2311" s="207"/>
      <c r="I2311" s="207"/>
      <c r="J2311" s="207"/>
      <c r="K2311" s="207"/>
      <c r="L2311" s="207"/>
      <c r="M2311" s="207"/>
      <c r="N2311" s="207"/>
      <c r="O2311" s="199"/>
      <c r="P2311" s="208"/>
      <c r="Q2311" s="209" t="e">
        <f>IF(OR(C2311="",C2311=R$4,C2311=S$4),NA(),MATCH($B2311&amp;$C2311,K!$E:$E,0))</f>
        <v>#N/A</v>
      </c>
    </row>
    <row r="2312" spans="1:17" ht="20.25">
      <c r="A2312" s="193"/>
      <c r="B2312" s="213"/>
      <c r="C2312" s="213"/>
      <c r="D2312" s="213" t="str">
        <f ca="1">IF(ISERROR($Q2312),"",OFFSET(K!$D$1,$Q2312-1,0))</f>
        <v/>
      </c>
      <c r="E2312" s="213" t="str">
        <f ca="1">IF(ISERROR($Q2312),"",OFFSET(K!$C$1,$Q2312-1,0))</f>
        <v/>
      </c>
      <c r="F2312" s="213" t="str">
        <f t="shared" ca="1" si="36"/>
        <v/>
      </c>
      <c r="G2312" s="198"/>
      <c r="H2312" s="207"/>
      <c r="I2312" s="207"/>
      <c r="J2312" s="207"/>
      <c r="K2312" s="207"/>
      <c r="L2312" s="207"/>
      <c r="M2312" s="207"/>
      <c r="N2312" s="207"/>
      <c r="O2312" s="199"/>
      <c r="P2312" s="208"/>
      <c r="Q2312" s="209" t="e">
        <f>IF(OR(C2312="",C2312=R$4,C2312=S$4),NA(),MATCH($B2312&amp;$C2312,K!$E:$E,0))</f>
        <v>#N/A</v>
      </c>
    </row>
    <row r="2313" spans="1:17" ht="20.25">
      <c r="A2313" s="193"/>
      <c r="B2313" s="213"/>
      <c r="C2313" s="213"/>
      <c r="D2313" s="213" t="str">
        <f ca="1">IF(ISERROR($Q2313),"",OFFSET(K!$D$1,$Q2313-1,0))</f>
        <v/>
      </c>
      <c r="E2313" s="213" t="str">
        <f ca="1">IF(ISERROR($Q2313),"",OFFSET(K!$C$1,$Q2313-1,0))</f>
        <v/>
      </c>
      <c r="F2313" s="213" t="str">
        <f t="shared" ca="1" si="36"/>
        <v/>
      </c>
      <c r="G2313" s="198"/>
      <c r="H2313" s="207"/>
      <c r="I2313" s="207"/>
      <c r="J2313" s="207"/>
      <c r="K2313" s="207"/>
      <c r="L2313" s="207"/>
      <c r="M2313" s="207"/>
      <c r="N2313" s="207"/>
      <c r="O2313" s="199"/>
      <c r="P2313" s="208"/>
      <c r="Q2313" s="209" t="e">
        <f>IF(OR(C2313="",C2313=R$4,C2313=S$4),NA(),MATCH($B2313&amp;$C2313,K!$E:$E,0))</f>
        <v>#N/A</v>
      </c>
    </row>
    <row r="2314" spans="1:17" ht="20.25">
      <c r="A2314" s="193"/>
      <c r="B2314" s="213"/>
      <c r="C2314" s="213"/>
      <c r="D2314" s="213" t="str">
        <f ca="1">IF(ISERROR($Q2314),"",OFFSET(K!$D$1,$Q2314-1,0))</f>
        <v/>
      </c>
      <c r="E2314" s="213" t="str">
        <f ca="1">IF(ISERROR($Q2314),"",OFFSET(K!$C$1,$Q2314-1,0))</f>
        <v/>
      </c>
      <c r="F2314" s="213" t="str">
        <f t="shared" ca="1" si="36"/>
        <v/>
      </c>
      <c r="G2314" s="198"/>
      <c r="H2314" s="207"/>
      <c r="I2314" s="207"/>
      <c r="J2314" s="207"/>
      <c r="K2314" s="207"/>
      <c r="L2314" s="207"/>
      <c r="M2314" s="207"/>
      <c r="N2314" s="207"/>
      <c r="O2314" s="199"/>
      <c r="P2314" s="208"/>
      <c r="Q2314" s="209" t="e">
        <f>IF(OR(C2314="",C2314=R$4,C2314=S$4),NA(),MATCH($B2314&amp;$C2314,K!$E:$E,0))</f>
        <v>#N/A</v>
      </c>
    </row>
    <row r="2315" spans="1:17" ht="20.25">
      <c r="A2315" s="193"/>
      <c r="B2315" s="213"/>
      <c r="C2315" s="213"/>
      <c r="D2315" s="213" t="str">
        <f ca="1">IF(ISERROR($Q2315),"",OFFSET(K!$D$1,$Q2315-1,0))</f>
        <v/>
      </c>
      <c r="E2315" s="213" t="str">
        <f ca="1">IF(ISERROR($Q2315),"",OFFSET(K!$C$1,$Q2315-1,0))</f>
        <v/>
      </c>
      <c r="F2315" s="213" t="str">
        <f t="shared" ca="1" si="36"/>
        <v/>
      </c>
      <c r="G2315" s="198"/>
      <c r="H2315" s="207"/>
      <c r="I2315" s="207"/>
      <c r="J2315" s="207"/>
      <c r="K2315" s="207"/>
      <c r="L2315" s="207"/>
      <c r="M2315" s="207"/>
      <c r="N2315" s="207"/>
      <c r="O2315" s="199"/>
      <c r="P2315" s="208"/>
      <c r="Q2315" s="209" t="e">
        <f>IF(OR(C2315="",C2315=R$4,C2315=S$4),NA(),MATCH($B2315&amp;$C2315,K!$E:$E,0))</f>
        <v>#N/A</v>
      </c>
    </row>
    <row r="2316" spans="1:17" ht="20.25">
      <c r="A2316" s="193"/>
      <c r="B2316" s="213"/>
      <c r="C2316" s="213"/>
      <c r="D2316" s="213" t="str">
        <f ca="1">IF(ISERROR($Q2316),"",OFFSET(K!$D$1,$Q2316-1,0))</f>
        <v/>
      </c>
      <c r="E2316" s="213" t="str">
        <f ca="1">IF(ISERROR($Q2316),"",OFFSET(K!$C$1,$Q2316-1,0))</f>
        <v/>
      </c>
      <c r="F2316" s="213" t="str">
        <f t="shared" ca="1" si="36"/>
        <v/>
      </c>
      <c r="G2316" s="198"/>
      <c r="H2316" s="207"/>
      <c r="I2316" s="207"/>
      <c r="J2316" s="207"/>
      <c r="K2316" s="207"/>
      <c r="L2316" s="207"/>
      <c r="M2316" s="207"/>
      <c r="N2316" s="207"/>
      <c r="O2316" s="199"/>
      <c r="P2316" s="208"/>
      <c r="Q2316" s="209" t="e">
        <f>IF(OR(C2316="",C2316=R$4,C2316=S$4),NA(),MATCH($B2316&amp;$C2316,K!$E:$E,0))</f>
        <v>#N/A</v>
      </c>
    </row>
    <row r="2317" spans="1:17" ht="20.25">
      <c r="A2317" s="193"/>
      <c r="B2317" s="213"/>
      <c r="C2317" s="213"/>
      <c r="D2317" s="213" t="str">
        <f ca="1">IF(ISERROR($Q2317),"",OFFSET(K!$D$1,$Q2317-1,0))</f>
        <v/>
      </c>
      <c r="E2317" s="213" t="str">
        <f ca="1">IF(ISERROR($Q2317),"",OFFSET(K!$C$1,$Q2317-1,0))</f>
        <v/>
      </c>
      <c r="F2317" s="213" t="str">
        <f t="shared" ca="1" si="36"/>
        <v/>
      </c>
      <c r="G2317" s="198"/>
      <c r="H2317" s="207"/>
      <c r="I2317" s="207"/>
      <c r="J2317" s="207"/>
      <c r="K2317" s="207"/>
      <c r="L2317" s="207"/>
      <c r="M2317" s="207"/>
      <c r="N2317" s="207"/>
      <c r="O2317" s="199"/>
      <c r="P2317" s="208"/>
      <c r="Q2317" s="209" t="e">
        <f>IF(OR(C2317="",C2317=R$4,C2317=S$4),NA(),MATCH($B2317&amp;$C2317,K!$E:$E,0))</f>
        <v>#N/A</v>
      </c>
    </row>
    <row r="2318" spans="1:17" ht="20.25">
      <c r="A2318" s="193"/>
      <c r="B2318" s="213"/>
      <c r="C2318" s="213"/>
      <c r="D2318" s="213" t="str">
        <f ca="1">IF(ISERROR($Q2318),"",OFFSET(K!$D$1,$Q2318-1,0))</f>
        <v/>
      </c>
      <c r="E2318" s="213" t="str">
        <f ca="1">IF(ISERROR($Q2318),"",OFFSET(K!$C$1,$Q2318-1,0))</f>
        <v/>
      </c>
      <c r="F2318" s="213" t="str">
        <f t="shared" ca="1" si="36"/>
        <v/>
      </c>
      <c r="G2318" s="198"/>
      <c r="H2318" s="207"/>
      <c r="I2318" s="207"/>
      <c r="J2318" s="207"/>
      <c r="K2318" s="207"/>
      <c r="L2318" s="207"/>
      <c r="M2318" s="207"/>
      <c r="N2318" s="207"/>
      <c r="O2318" s="199"/>
      <c r="P2318" s="208"/>
      <c r="Q2318" s="209" t="e">
        <f>IF(OR(C2318="",C2318=R$4,C2318=S$4),NA(),MATCH($B2318&amp;$C2318,K!$E:$E,0))</f>
        <v>#N/A</v>
      </c>
    </row>
    <row r="2319" spans="1:17" ht="20.25">
      <c r="A2319" s="193"/>
      <c r="B2319" s="213"/>
      <c r="C2319" s="213"/>
      <c r="D2319" s="213" t="str">
        <f ca="1">IF(ISERROR($Q2319),"",OFFSET(K!$D$1,$Q2319-1,0))</f>
        <v/>
      </c>
      <c r="E2319" s="213" t="str">
        <f ca="1">IF(ISERROR($Q2319),"",OFFSET(K!$C$1,$Q2319-1,0))</f>
        <v/>
      </c>
      <c r="F2319" s="213" t="str">
        <f t="shared" ca="1" si="36"/>
        <v/>
      </c>
      <c r="G2319" s="198"/>
      <c r="H2319" s="207"/>
      <c r="I2319" s="207"/>
      <c r="J2319" s="207"/>
      <c r="K2319" s="207"/>
      <c r="L2319" s="207"/>
      <c r="M2319" s="207"/>
      <c r="N2319" s="207"/>
      <c r="O2319" s="199"/>
      <c r="P2319" s="208"/>
      <c r="Q2319" s="209" t="e">
        <f>IF(OR(C2319="",C2319=R$4,C2319=S$4),NA(),MATCH($B2319&amp;$C2319,K!$E:$E,0))</f>
        <v>#N/A</v>
      </c>
    </row>
    <row r="2320" spans="1:17" ht="20.25">
      <c r="A2320" s="193"/>
      <c r="B2320" s="213"/>
      <c r="C2320" s="213"/>
      <c r="D2320" s="213" t="str">
        <f ca="1">IF(ISERROR($Q2320),"",OFFSET(K!$D$1,$Q2320-1,0))</f>
        <v/>
      </c>
      <c r="E2320" s="213" t="str">
        <f ca="1">IF(ISERROR($Q2320),"",OFFSET(K!$C$1,$Q2320-1,0))</f>
        <v/>
      </c>
      <c r="F2320" s="213" t="str">
        <f t="shared" ca="1" si="36"/>
        <v/>
      </c>
      <c r="G2320" s="198"/>
      <c r="H2320" s="207"/>
      <c r="I2320" s="207"/>
      <c r="J2320" s="207"/>
      <c r="K2320" s="207"/>
      <c r="L2320" s="207"/>
      <c r="M2320" s="207"/>
      <c r="N2320" s="207"/>
      <c r="O2320" s="199"/>
      <c r="P2320" s="208"/>
      <c r="Q2320" s="209" t="e">
        <f>IF(OR(C2320="",C2320=R$4,C2320=S$4),NA(),MATCH($B2320&amp;$C2320,K!$E:$E,0))</f>
        <v>#N/A</v>
      </c>
    </row>
    <row r="2321" spans="1:17" ht="20.25">
      <c r="A2321" s="193"/>
      <c r="B2321" s="213"/>
      <c r="C2321" s="213"/>
      <c r="D2321" s="213" t="str">
        <f ca="1">IF(ISERROR($Q2321),"",OFFSET(K!$D$1,$Q2321-1,0))</f>
        <v/>
      </c>
      <c r="E2321" s="213" t="str">
        <f ca="1">IF(ISERROR($Q2321),"",OFFSET(K!$C$1,$Q2321-1,0))</f>
        <v/>
      </c>
      <c r="F2321" s="213" t="str">
        <f t="shared" ca="1" si="36"/>
        <v/>
      </c>
      <c r="G2321" s="198"/>
      <c r="H2321" s="207"/>
      <c r="I2321" s="207"/>
      <c r="J2321" s="207"/>
      <c r="K2321" s="207"/>
      <c r="L2321" s="207"/>
      <c r="M2321" s="207"/>
      <c r="N2321" s="207"/>
      <c r="O2321" s="199"/>
      <c r="P2321" s="208"/>
      <c r="Q2321" s="209" t="e">
        <f>IF(OR(C2321="",C2321=R$4,C2321=S$4),NA(),MATCH($B2321&amp;$C2321,K!$E:$E,0))</f>
        <v>#N/A</v>
      </c>
    </row>
    <row r="2322" spans="1:17" ht="20.25">
      <c r="A2322" s="193"/>
      <c r="B2322" s="213"/>
      <c r="C2322" s="213"/>
      <c r="D2322" s="213" t="str">
        <f ca="1">IF(ISERROR($Q2322),"",OFFSET(K!$D$1,$Q2322-1,0))</f>
        <v/>
      </c>
      <c r="E2322" s="213" t="str">
        <f ca="1">IF(ISERROR($Q2322),"",OFFSET(K!$C$1,$Q2322-1,0))</f>
        <v/>
      </c>
      <c r="F2322" s="213" t="str">
        <f t="shared" ca="1" si="36"/>
        <v/>
      </c>
      <c r="G2322" s="198"/>
      <c r="H2322" s="207"/>
      <c r="I2322" s="207"/>
      <c r="J2322" s="207"/>
      <c r="K2322" s="207"/>
      <c r="L2322" s="207"/>
      <c r="M2322" s="207"/>
      <c r="N2322" s="207"/>
      <c r="O2322" s="199"/>
      <c r="P2322" s="208"/>
      <c r="Q2322" s="209" t="e">
        <f>IF(OR(C2322="",C2322=R$4,C2322=S$4),NA(),MATCH($B2322&amp;$C2322,K!$E:$E,0))</f>
        <v>#N/A</v>
      </c>
    </row>
    <row r="2323" spans="1:17" ht="20.25">
      <c r="A2323" s="193"/>
      <c r="B2323" s="213"/>
      <c r="C2323" s="213"/>
      <c r="D2323" s="213" t="str">
        <f ca="1">IF(ISERROR($Q2323),"",OFFSET(K!$D$1,$Q2323-1,0))</f>
        <v/>
      </c>
      <c r="E2323" s="213" t="str">
        <f ca="1">IF(ISERROR($Q2323),"",OFFSET(K!$C$1,$Q2323-1,0))</f>
        <v/>
      </c>
      <c r="F2323" s="213" t="str">
        <f t="shared" ca="1" si="36"/>
        <v/>
      </c>
      <c r="G2323" s="198"/>
      <c r="H2323" s="207"/>
      <c r="I2323" s="207"/>
      <c r="J2323" s="207"/>
      <c r="K2323" s="207"/>
      <c r="L2323" s="207"/>
      <c r="M2323" s="207"/>
      <c r="N2323" s="207"/>
      <c r="O2323" s="199"/>
      <c r="P2323" s="208"/>
      <c r="Q2323" s="209" t="e">
        <f>IF(OR(C2323="",C2323=R$4,C2323=S$4),NA(),MATCH($B2323&amp;$C2323,K!$E:$E,0))</f>
        <v>#N/A</v>
      </c>
    </row>
    <row r="2324" spans="1:17" ht="20.25">
      <c r="A2324" s="193"/>
      <c r="B2324" s="213"/>
      <c r="C2324" s="213"/>
      <c r="D2324" s="213" t="str">
        <f ca="1">IF(ISERROR($Q2324),"",OFFSET(K!$D$1,$Q2324-1,0))</f>
        <v/>
      </c>
      <c r="E2324" s="213" t="str">
        <f ca="1">IF(ISERROR($Q2324),"",OFFSET(K!$C$1,$Q2324-1,0))</f>
        <v/>
      </c>
      <c r="F2324" s="213" t="str">
        <f t="shared" ca="1" si="36"/>
        <v/>
      </c>
      <c r="G2324" s="198"/>
      <c r="H2324" s="207"/>
      <c r="I2324" s="207"/>
      <c r="J2324" s="207"/>
      <c r="K2324" s="207"/>
      <c r="L2324" s="207"/>
      <c r="M2324" s="207"/>
      <c r="N2324" s="207"/>
      <c r="O2324" s="199"/>
      <c r="P2324" s="208"/>
      <c r="Q2324" s="209" t="e">
        <f>IF(OR(C2324="",C2324=R$4,C2324=S$4),NA(),MATCH($B2324&amp;$C2324,K!$E:$E,0))</f>
        <v>#N/A</v>
      </c>
    </row>
    <row r="2325" spans="1:17" ht="20.25">
      <c r="A2325" s="193"/>
      <c r="B2325" s="213"/>
      <c r="C2325" s="213"/>
      <c r="D2325" s="213" t="str">
        <f ca="1">IF(ISERROR($Q2325),"",OFFSET(K!$D$1,$Q2325-1,0))</f>
        <v/>
      </c>
      <c r="E2325" s="213" t="str">
        <f ca="1">IF(ISERROR($Q2325),"",OFFSET(K!$C$1,$Q2325-1,0))</f>
        <v/>
      </c>
      <c r="F2325" s="213" t="str">
        <f t="shared" ca="1" si="36"/>
        <v/>
      </c>
      <c r="G2325" s="198"/>
      <c r="H2325" s="207"/>
      <c r="I2325" s="207"/>
      <c r="J2325" s="207"/>
      <c r="K2325" s="207"/>
      <c r="L2325" s="207"/>
      <c r="M2325" s="207"/>
      <c r="N2325" s="207"/>
      <c r="O2325" s="199"/>
      <c r="P2325" s="208"/>
      <c r="Q2325" s="209" t="e">
        <f>IF(OR(C2325="",C2325=R$4,C2325=S$4),NA(),MATCH($B2325&amp;$C2325,K!$E:$E,0))</f>
        <v>#N/A</v>
      </c>
    </row>
    <row r="2326" spans="1:17" ht="20.25">
      <c r="A2326" s="193"/>
      <c r="B2326" s="213"/>
      <c r="C2326" s="213"/>
      <c r="D2326" s="213" t="str">
        <f ca="1">IF(ISERROR($Q2326),"",OFFSET(K!$D$1,$Q2326-1,0))</f>
        <v/>
      </c>
      <c r="E2326" s="213" t="str">
        <f ca="1">IF(ISERROR($Q2326),"",OFFSET(K!$C$1,$Q2326-1,0))</f>
        <v/>
      </c>
      <c r="F2326" s="213" t="str">
        <f t="shared" ca="1" si="36"/>
        <v/>
      </c>
      <c r="G2326" s="198"/>
      <c r="H2326" s="207"/>
      <c r="I2326" s="207"/>
      <c r="J2326" s="207"/>
      <c r="K2326" s="207"/>
      <c r="L2326" s="207"/>
      <c r="M2326" s="207"/>
      <c r="N2326" s="207"/>
      <c r="O2326" s="199"/>
      <c r="P2326" s="208"/>
      <c r="Q2326" s="209" t="e">
        <f>IF(OR(C2326="",C2326=R$4,C2326=S$4),NA(),MATCH($B2326&amp;$C2326,K!$E:$E,0))</f>
        <v>#N/A</v>
      </c>
    </row>
    <row r="2327" spans="1:17" ht="20.25">
      <c r="A2327" s="193"/>
      <c r="B2327" s="213"/>
      <c r="C2327" s="213"/>
      <c r="D2327" s="213" t="str">
        <f ca="1">IF(ISERROR($Q2327),"",OFFSET(K!$D$1,$Q2327-1,0))</f>
        <v/>
      </c>
      <c r="E2327" s="213" t="str">
        <f ca="1">IF(ISERROR($Q2327),"",OFFSET(K!$C$1,$Q2327-1,0))</f>
        <v/>
      </c>
      <c r="F2327" s="213" t="str">
        <f t="shared" ca="1" si="36"/>
        <v/>
      </c>
      <c r="G2327" s="198"/>
      <c r="H2327" s="207"/>
      <c r="I2327" s="207"/>
      <c r="J2327" s="207"/>
      <c r="K2327" s="207"/>
      <c r="L2327" s="207"/>
      <c r="M2327" s="207"/>
      <c r="N2327" s="207"/>
      <c r="O2327" s="199"/>
      <c r="P2327" s="208"/>
      <c r="Q2327" s="209" t="e">
        <f>IF(OR(C2327="",C2327=R$4,C2327=S$4),NA(),MATCH($B2327&amp;$C2327,K!$E:$E,0))</f>
        <v>#N/A</v>
      </c>
    </row>
    <row r="2328" spans="1:17" ht="20.25">
      <c r="A2328" s="193"/>
      <c r="B2328" s="213"/>
      <c r="C2328" s="213"/>
      <c r="D2328" s="213" t="str">
        <f ca="1">IF(ISERROR($Q2328),"",OFFSET(K!$D$1,$Q2328-1,0))</f>
        <v/>
      </c>
      <c r="E2328" s="213" t="str">
        <f ca="1">IF(ISERROR($Q2328),"",OFFSET(K!$C$1,$Q2328-1,0))</f>
        <v/>
      </c>
      <c r="F2328" s="213" t="str">
        <f t="shared" ca="1" si="36"/>
        <v/>
      </c>
      <c r="G2328" s="198"/>
      <c r="H2328" s="207"/>
      <c r="I2328" s="207"/>
      <c r="J2328" s="207"/>
      <c r="K2328" s="207"/>
      <c r="L2328" s="207"/>
      <c r="M2328" s="207"/>
      <c r="N2328" s="207"/>
      <c r="O2328" s="199"/>
      <c r="P2328" s="208"/>
      <c r="Q2328" s="209" t="e">
        <f>IF(OR(C2328="",C2328=R$4,C2328=S$4),NA(),MATCH($B2328&amp;$C2328,K!$E:$E,0))</f>
        <v>#N/A</v>
      </c>
    </row>
    <row r="2329" spans="1:17" ht="20.25">
      <c r="A2329" s="193"/>
      <c r="B2329" s="213"/>
      <c r="C2329" s="213"/>
      <c r="D2329" s="213" t="str">
        <f ca="1">IF(ISERROR($Q2329),"",OFFSET(K!$D$1,$Q2329-1,0))</f>
        <v/>
      </c>
      <c r="E2329" s="213" t="str">
        <f ca="1">IF(ISERROR($Q2329),"",OFFSET(K!$C$1,$Q2329-1,0))</f>
        <v/>
      </c>
      <c r="F2329" s="213" t="str">
        <f t="shared" ca="1" si="36"/>
        <v/>
      </c>
      <c r="G2329" s="198"/>
      <c r="H2329" s="207"/>
      <c r="I2329" s="207"/>
      <c r="J2329" s="207"/>
      <c r="K2329" s="207"/>
      <c r="L2329" s="207"/>
      <c r="M2329" s="207"/>
      <c r="N2329" s="207"/>
      <c r="O2329" s="199"/>
      <c r="P2329" s="208"/>
      <c r="Q2329" s="209" t="e">
        <f>IF(OR(C2329="",C2329=R$4,C2329=S$4),NA(),MATCH($B2329&amp;$C2329,K!$E:$E,0))</f>
        <v>#N/A</v>
      </c>
    </row>
    <row r="2330" spans="1:17" ht="20.25">
      <c r="A2330" s="193"/>
      <c r="B2330" s="213"/>
      <c r="C2330" s="213"/>
      <c r="D2330" s="213" t="str">
        <f ca="1">IF(ISERROR($Q2330),"",OFFSET(K!$D$1,$Q2330-1,0))</f>
        <v/>
      </c>
      <c r="E2330" s="213" t="str">
        <f ca="1">IF(ISERROR($Q2330),"",OFFSET(K!$C$1,$Q2330-1,0))</f>
        <v/>
      </c>
      <c r="F2330" s="213" t="str">
        <f t="shared" ca="1" si="36"/>
        <v/>
      </c>
      <c r="G2330" s="198"/>
      <c r="H2330" s="207"/>
      <c r="I2330" s="207"/>
      <c r="J2330" s="207"/>
      <c r="K2330" s="207"/>
      <c r="L2330" s="207"/>
      <c r="M2330" s="207"/>
      <c r="N2330" s="207"/>
      <c r="O2330" s="199"/>
      <c r="P2330" s="208"/>
      <c r="Q2330" s="209" t="e">
        <f>IF(OR(C2330="",C2330=R$4,C2330=S$4),NA(),MATCH($B2330&amp;$C2330,K!$E:$E,0))</f>
        <v>#N/A</v>
      </c>
    </row>
    <row r="2331" spans="1:17" ht="20.25">
      <c r="A2331" s="193"/>
      <c r="B2331" s="213"/>
      <c r="C2331" s="213"/>
      <c r="D2331" s="213" t="str">
        <f ca="1">IF(ISERROR($Q2331),"",OFFSET(K!$D$1,$Q2331-1,0))</f>
        <v/>
      </c>
      <c r="E2331" s="213" t="str">
        <f ca="1">IF(ISERROR($Q2331),"",OFFSET(K!$C$1,$Q2331-1,0))</f>
        <v/>
      </c>
      <c r="F2331" s="213" t="str">
        <f t="shared" ca="1" si="36"/>
        <v/>
      </c>
      <c r="G2331" s="198"/>
      <c r="H2331" s="207"/>
      <c r="I2331" s="207"/>
      <c r="J2331" s="207"/>
      <c r="K2331" s="207"/>
      <c r="L2331" s="207"/>
      <c r="M2331" s="207"/>
      <c r="N2331" s="207"/>
      <c r="O2331" s="199"/>
      <c r="P2331" s="208"/>
      <c r="Q2331" s="209" t="e">
        <f>IF(OR(C2331="",C2331=R$4,C2331=S$4),NA(),MATCH($B2331&amp;$C2331,K!$E:$E,0))</f>
        <v>#N/A</v>
      </c>
    </row>
    <row r="2332" spans="1:17" ht="20.25">
      <c r="A2332" s="193"/>
      <c r="B2332" s="213"/>
      <c r="C2332" s="213"/>
      <c r="D2332" s="213" t="str">
        <f ca="1">IF(ISERROR($Q2332),"",OFFSET(K!$D$1,$Q2332-1,0))</f>
        <v/>
      </c>
      <c r="E2332" s="213" t="str">
        <f ca="1">IF(ISERROR($Q2332),"",OFFSET(K!$C$1,$Q2332-1,0))</f>
        <v/>
      </c>
      <c r="F2332" s="213" t="str">
        <f t="shared" ca="1" si="36"/>
        <v/>
      </c>
      <c r="G2332" s="198"/>
      <c r="H2332" s="207"/>
      <c r="I2332" s="207"/>
      <c r="J2332" s="207"/>
      <c r="K2332" s="207"/>
      <c r="L2332" s="207"/>
      <c r="M2332" s="207"/>
      <c r="N2332" s="207"/>
      <c r="O2332" s="199"/>
      <c r="P2332" s="208"/>
      <c r="Q2332" s="209" t="e">
        <f>IF(OR(C2332="",C2332=R$4,C2332=S$4),NA(),MATCH($B2332&amp;$C2332,K!$E:$E,0))</f>
        <v>#N/A</v>
      </c>
    </row>
    <row r="2333" spans="1:17" ht="20.25">
      <c r="A2333" s="193"/>
      <c r="B2333" s="213"/>
      <c r="C2333" s="213"/>
      <c r="D2333" s="213" t="str">
        <f ca="1">IF(ISERROR($Q2333),"",OFFSET(K!$D$1,$Q2333-1,0))</f>
        <v/>
      </c>
      <c r="E2333" s="213" t="str">
        <f ca="1">IF(ISERROR($Q2333),"",OFFSET(K!$C$1,$Q2333-1,0))</f>
        <v/>
      </c>
      <c r="F2333" s="213" t="str">
        <f t="shared" ca="1" si="36"/>
        <v/>
      </c>
      <c r="G2333" s="198"/>
      <c r="H2333" s="207"/>
      <c r="I2333" s="207"/>
      <c r="J2333" s="207"/>
      <c r="K2333" s="207"/>
      <c r="L2333" s="207"/>
      <c r="M2333" s="207"/>
      <c r="N2333" s="207"/>
      <c r="O2333" s="199"/>
      <c r="P2333" s="208"/>
      <c r="Q2333" s="209" t="e">
        <f>IF(OR(C2333="",C2333=R$4,C2333=S$4),NA(),MATCH($B2333&amp;$C2333,K!$E:$E,0))</f>
        <v>#N/A</v>
      </c>
    </row>
    <row r="2334" spans="1:17" ht="20.25">
      <c r="A2334" s="193"/>
      <c r="B2334" s="213"/>
      <c r="C2334" s="213"/>
      <c r="D2334" s="213" t="str">
        <f ca="1">IF(ISERROR($Q2334),"",OFFSET(K!$D$1,$Q2334-1,0))</f>
        <v/>
      </c>
      <c r="E2334" s="213" t="str">
        <f ca="1">IF(ISERROR($Q2334),"",OFFSET(K!$C$1,$Q2334-1,0))</f>
        <v/>
      </c>
      <c r="F2334" s="213" t="str">
        <f t="shared" ca="1" si="36"/>
        <v/>
      </c>
      <c r="G2334" s="198"/>
      <c r="H2334" s="207"/>
      <c r="I2334" s="207"/>
      <c r="J2334" s="207"/>
      <c r="K2334" s="207"/>
      <c r="L2334" s="207"/>
      <c r="M2334" s="207"/>
      <c r="N2334" s="207"/>
      <c r="O2334" s="199"/>
      <c r="P2334" s="208"/>
      <c r="Q2334" s="209" t="e">
        <f>IF(OR(C2334="",C2334=R$4,C2334=S$4),NA(),MATCH($B2334&amp;$C2334,K!$E:$E,0))</f>
        <v>#N/A</v>
      </c>
    </row>
    <row r="2335" spans="1:17" ht="20.25">
      <c r="A2335" s="193"/>
      <c r="B2335" s="213"/>
      <c r="C2335" s="213"/>
      <c r="D2335" s="213" t="str">
        <f ca="1">IF(ISERROR($Q2335),"",OFFSET(K!$D$1,$Q2335-1,0))</f>
        <v/>
      </c>
      <c r="E2335" s="213" t="str">
        <f ca="1">IF(ISERROR($Q2335),"",OFFSET(K!$C$1,$Q2335-1,0))</f>
        <v/>
      </c>
      <c r="F2335" s="213" t="str">
        <f t="shared" ca="1" si="36"/>
        <v/>
      </c>
      <c r="G2335" s="198"/>
      <c r="H2335" s="207"/>
      <c r="I2335" s="207"/>
      <c r="J2335" s="207"/>
      <c r="K2335" s="207"/>
      <c r="L2335" s="207"/>
      <c r="M2335" s="207"/>
      <c r="N2335" s="207"/>
      <c r="O2335" s="199"/>
      <c r="P2335" s="208"/>
      <c r="Q2335" s="209" t="e">
        <f>IF(OR(C2335="",C2335=R$4,C2335=S$4),NA(),MATCH($B2335&amp;$C2335,K!$E:$E,0))</f>
        <v>#N/A</v>
      </c>
    </row>
    <row r="2336" spans="1:17" ht="20.25">
      <c r="A2336" s="193"/>
      <c r="B2336" s="213"/>
      <c r="C2336" s="213"/>
      <c r="D2336" s="213" t="str">
        <f ca="1">IF(ISERROR($Q2336),"",OFFSET(K!$D$1,$Q2336-1,0))</f>
        <v/>
      </c>
      <c r="E2336" s="213" t="str">
        <f ca="1">IF(ISERROR($Q2336),"",OFFSET(K!$C$1,$Q2336-1,0))</f>
        <v/>
      </c>
      <c r="F2336" s="213" t="str">
        <f t="shared" ca="1" si="36"/>
        <v/>
      </c>
      <c r="G2336" s="198"/>
      <c r="H2336" s="207"/>
      <c r="I2336" s="207"/>
      <c r="J2336" s="207"/>
      <c r="K2336" s="207"/>
      <c r="L2336" s="207"/>
      <c r="M2336" s="207"/>
      <c r="N2336" s="207"/>
      <c r="O2336" s="199"/>
      <c r="P2336" s="208"/>
      <c r="Q2336" s="209" t="e">
        <f>IF(OR(C2336="",C2336=R$4,C2336=S$4),NA(),MATCH($B2336&amp;$C2336,K!$E:$E,0))</f>
        <v>#N/A</v>
      </c>
    </row>
    <row r="2337" spans="1:17" ht="20.25">
      <c r="A2337" s="193"/>
      <c r="B2337" s="213"/>
      <c r="C2337" s="213"/>
      <c r="D2337" s="213" t="str">
        <f ca="1">IF(ISERROR($Q2337),"",OFFSET(K!$D$1,$Q2337-1,0))</f>
        <v/>
      </c>
      <c r="E2337" s="213" t="str">
        <f ca="1">IF(ISERROR($Q2337),"",OFFSET(K!$C$1,$Q2337-1,0))</f>
        <v/>
      </c>
      <c r="F2337" s="213" t="str">
        <f t="shared" ca="1" si="36"/>
        <v/>
      </c>
      <c r="G2337" s="198"/>
      <c r="H2337" s="207"/>
      <c r="I2337" s="207"/>
      <c r="J2337" s="207"/>
      <c r="K2337" s="207"/>
      <c r="L2337" s="207"/>
      <c r="M2337" s="207"/>
      <c r="N2337" s="207"/>
      <c r="O2337" s="199"/>
      <c r="P2337" s="208"/>
      <c r="Q2337" s="209" t="e">
        <f>IF(OR(C2337="",C2337=R$4,C2337=S$4),NA(),MATCH($B2337&amp;$C2337,K!$E:$E,0))</f>
        <v>#N/A</v>
      </c>
    </row>
    <row r="2338" spans="1:17" ht="20.25">
      <c r="A2338" s="193"/>
      <c r="B2338" s="213"/>
      <c r="C2338" s="213"/>
      <c r="D2338" s="213" t="str">
        <f ca="1">IF(ISERROR($Q2338),"",OFFSET(K!$D$1,$Q2338-1,0))</f>
        <v/>
      </c>
      <c r="E2338" s="213" t="str">
        <f ca="1">IF(ISERROR($Q2338),"",OFFSET(K!$C$1,$Q2338-1,0))</f>
        <v/>
      </c>
      <c r="F2338" s="213" t="str">
        <f t="shared" ca="1" si="36"/>
        <v/>
      </c>
      <c r="G2338" s="198"/>
      <c r="H2338" s="207"/>
      <c r="I2338" s="207"/>
      <c r="J2338" s="207"/>
      <c r="K2338" s="207"/>
      <c r="L2338" s="207"/>
      <c r="M2338" s="207"/>
      <c r="N2338" s="207"/>
      <c r="O2338" s="199"/>
      <c r="P2338" s="208"/>
      <c r="Q2338" s="209" t="e">
        <f>IF(OR(C2338="",C2338=R$4,C2338=S$4),NA(),MATCH($B2338&amp;$C2338,K!$E:$E,0))</f>
        <v>#N/A</v>
      </c>
    </row>
    <row r="2339" spans="1:17" ht="20.25">
      <c r="A2339" s="193"/>
      <c r="B2339" s="213"/>
      <c r="C2339" s="213"/>
      <c r="D2339" s="213" t="str">
        <f ca="1">IF(ISERROR($Q2339),"",OFFSET(K!$D$1,$Q2339-1,0))</f>
        <v/>
      </c>
      <c r="E2339" s="213" t="str">
        <f ca="1">IF(ISERROR($Q2339),"",OFFSET(K!$C$1,$Q2339-1,0))</f>
        <v/>
      </c>
      <c r="F2339" s="213" t="str">
        <f t="shared" ca="1" si="36"/>
        <v/>
      </c>
      <c r="G2339" s="198"/>
      <c r="H2339" s="207"/>
      <c r="I2339" s="207"/>
      <c r="J2339" s="207"/>
      <c r="K2339" s="207"/>
      <c r="L2339" s="207"/>
      <c r="M2339" s="207"/>
      <c r="N2339" s="207"/>
      <c r="O2339" s="199"/>
      <c r="P2339" s="208"/>
      <c r="Q2339" s="209" t="e">
        <f>IF(OR(C2339="",C2339=R$4,C2339=S$4),NA(),MATCH($B2339&amp;$C2339,K!$E:$E,0))</f>
        <v>#N/A</v>
      </c>
    </row>
    <row r="2340" spans="1:17" ht="20.25">
      <c r="A2340" s="193"/>
      <c r="B2340" s="213"/>
      <c r="C2340" s="213"/>
      <c r="D2340" s="213" t="str">
        <f ca="1">IF(ISERROR($Q2340),"",OFFSET(K!$D$1,$Q2340-1,0))</f>
        <v/>
      </c>
      <c r="E2340" s="213" t="str">
        <f ca="1">IF(ISERROR($Q2340),"",OFFSET(K!$C$1,$Q2340-1,0))</f>
        <v/>
      </c>
      <c r="F2340" s="213" t="str">
        <f t="shared" ca="1" si="36"/>
        <v/>
      </c>
      <c r="G2340" s="198"/>
      <c r="H2340" s="207"/>
      <c r="I2340" s="207"/>
      <c r="J2340" s="207"/>
      <c r="K2340" s="207"/>
      <c r="L2340" s="207"/>
      <c r="M2340" s="207"/>
      <c r="N2340" s="207"/>
      <c r="O2340" s="199"/>
      <c r="P2340" s="208"/>
      <c r="Q2340" s="209" t="e">
        <f>IF(OR(C2340="",C2340=R$4,C2340=S$4),NA(),MATCH($B2340&amp;$C2340,K!$E:$E,0))</f>
        <v>#N/A</v>
      </c>
    </row>
    <row r="2341" spans="1:17" ht="20.25">
      <c r="A2341" s="193"/>
      <c r="B2341" s="213"/>
      <c r="C2341" s="213"/>
      <c r="D2341" s="213" t="str">
        <f ca="1">IF(ISERROR($Q2341),"",OFFSET(K!$D$1,$Q2341-1,0))</f>
        <v/>
      </c>
      <c r="E2341" s="213" t="str">
        <f ca="1">IF(ISERROR($Q2341),"",OFFSET(K!$C$1,$Q2341-1,0))</f>
        <v/>
      </c>
      <c r="F2341" s="213" t="str">
        <f t="shared" ca="1" si="36"/>
        <v/>
      </c>
      <c r="G2341" s="198"/>
      <c r="H2341" s="207"/>
      <c r="I2341" s="207"/>
      <c r="J2341" s="207"/>
      <c r="K2341" s="207"/>
      <c r="L2341" s="207"/>
      <c r="M2341" s="207"/>
      <c r="N2341" s="207"/>
      <c r="O2341" s="199"/>
      <c r="P2341" s="208"/>
      <c r="Q2341" s="209" t="e">
        <f>IF(OR(C2341="",C2341=R$4,C2341=S$4),NA(),MATCH($B2341&amp;$C2341,K!$E:$E,0))</f>
        <v>#N/A</v>
      </c>
    </row>
    <row r="2342" spans="1:17" ht="20.25">
      <c r="A2342" s="193"/>
      <c r="B2342" s="213"/>
      <c r="C2342" s="213"/>
      <c r="D2342" s="213" t="str">
        <f ca="1">IF(ISERROR($Q2342),"",OFFSET(K!$D$1,$Q2342-1,0))</f>
        <v/>
      </c>
      <c r="E2342" s="213" t="str">
        <f ca="1">IF(ISERROR($Q2342),"",OFFSET(K!$C$1,$Q2342-1,0))</f>
        <v/>
      </c>
      <c r="F2342" s="213" t="str">
        <f t="shared" ca="1" si="36"/>
        <v/>
      </c>
      <c r="G2342" s="198"/>
      <c r="H2342" s="207"/>
      <c r="I2342" s="207"/>
      <c r="J2342" s="207"/>
      <c r="K2342" s="207"/>
      <c r="L2342" s="207"/>
      <c r="M2342" s="207"/>
      <c r="N2342" s="207"/>
      <c r="O2342" s="199"/>
      <c r="P2342" s="208"/>
      <c r="Q2342" s="209" t="e">
        <f>IF(OR(C2342="",C2342=R$4,C2342=S$4),NA(),MATCH($B2342&amp;$C2342,K!$E:$E,0))</f>
        <v>#N/A</v>
      </c>
    </row>
    <row r="2343" spans="1:17" ht="20.25">
      <c r="A2343" s="193"/>
      <c r="B2343" s="213"/>
      <c r="C2343" s="213"/>
      <c r="D2343" s="213" t="str">
        <f ca="1">IF(ISERROR($Q2343),"",OFFSET(K!$D$1,$Q2343-1,0))</f>
        <v/>
      </c>
      <c r="E2343" s="213" t="str">
        <f ca="1">IF(ISERROR($Q2343),"",OFFSET(K!$C$1,$Q2343-1,0))</f>
        <v/>
      </c>
      <c r="F2343" s="213" t="str">
        <f t="shared" ca="1" si="36"/>
        <v/>
      </c>
      <c r="G2343" s="198"/>
      <c r="H2343" s="207"/>
      <c r="I2343" s="207"/>
      <c r="J2343" s="207"/>
      <c r="K2343" s="207"/>
      <c r="L2343" s="207"/>
      <c r="M2343" s="207"/>
      <c r="N2343" s="207"/>
      <c r="O2343" s="199"/>
      <c r="P2343" s="208"/>
      <c r="Q2343" s="209" t="e">
        <f>IF(OR(C2343="",C2343=R$4,C2343=S$4),NA(),MATCH($B2343&amp;$C2343,K!$E:$E,0))</f>
        <v>#N/A</v>
      </c>
    </row>
    <row r="2344" spans="1:17" ht="20.25">
      <c r="A2344" s="193"/>
      <c r="B2344" s="213"/>
      <c r="C2344" s="213"/>
      <c r="D2344" s="213" t="str">
        <f ca="1">IF(ISERROR($Q2344),"",OFFSET(K!$D$1,$Q2344-1,0))</f>
        <v/>
      </c>
      <c r="E2344" s="213" t="str">
        <f ca="1">IF(ISERROR($Q2344),"",OFFSET(K!$C$1,$Q2344-1,0))</f>
        <v/>
      </c>
      <c r="F2344" s="213" t="str">
        <f t="shared" ca="1" si="36"/>
        <v/>
      </c>
      <c r="G2344" s="198"/>
      <c r="H2344" s="207"/>
      <c r="I2344" s="207"/>
      <c r="J2344" s="207"/>
      <c r="K2344" s="207"/>
      <c r="L2344" s="207"/>
      <c r="M2344" s="207"/>
      <c r="N2344" s="207"/>
      <c r="O2344" s="199"/>
      <c r="P2344" s="208"/>
      <c r="Q2344" s="209" t="e">
        <f>IF(OR(C2344="",C2344=R$4,C2344=S$4),NA(),MATCH($B2344&amp;$C2344,K!$E:$E,0))</f>
        <v>#N/A</v>
      </c>
    </row>
    <row r="2345" spans="1:17" ht="20.25">
      <c r="A2345" s="193"/>
      <c r="B2345" s="213"/>
      <c r="C2345" s="213"/>
      <c r="D2345" s="213" t="str">
        <f ca="1">IF(ISERROR($Q2345),"",OFFSET(K!$D$1,$Q2345-1,0))</f>
        <v/>
      </c>
      <c r="E2345" s="213" t="str">
        <f ca="1">IF(ISERROR($Q2345),"",OFFSET(K!$C$1,$Q2345-1,0))</f>
        <v/>
      </c>
      <c r="F2345" s="213" t="str">
        <f t="shared" ca="1" si="36"/>
        <v/>
      </c>
      <c r="G2345" s="198"/>
      <c r="H2345" s="207"/>
      <c r="I2345" s="207"/>
      <c r="J2345" s="207"/>
      <c r="K2345" s="207"/>
      <c r="L2345" s="207"/>
      <c r="M2345" s="207"/>
      <c r="N2345" s="207"/>
      <c r="O2345" s="199"/>
      <c r="P2345" s="208"/>
      <c r="Q2345" s="209" t="e">
        <f>IF(OR(C2345="",C2345=R$4,C2345=S$4),NA(),MATCH($B2345&amp;$C2345,K!$E:$E,0))</f>
        <v>#N/A</v>
      </c>
    </row>
    <row r="2346" spans="1:17" ht="20.25">
      <c r="A2346" s="193"/>
      <c r="B2346" s="213"/>
      <c r="C2346" s="213"/>
      <c r="D2346" s="213" t="str">
        <f ca="1">IF(ISERROR($Q2346),"",OFFSET(K!$D$1,$Q2346-1,0))</f>
        <v/>
      </c>
      <c r="E2346" s="213" t="str">
        <f ca="1">IF(ISERROR($Q2346),"",OFFSET(K!$C$1,$Q2346-1,0))</f>
        <v/>
      </c>
      <c r="F2346" s="213" t="str">
        <f t="shared" ca="1" si="36"/>
        <v/>
      </c>
      <c r="G2346" s="198"/>
      <c r="H2346" s="207"/>
      <c r="I2346" s="207"/>
      <c r="J2346" s="207"/>
      <c r="K2346" s="207"/>
      <c r="L2346" s="207"/>
      <c r="M2346" s="207"/>
      <c r="N2346" s="207"/>
      <c r="O2346" s="199"/>
      <c r="P2346" s="208"/>
      <c r="Q2346" s="209" t="e">
        <f>IF(OR(C2346="",C2346=R$4,C2346=S$4),NA(),MATCH($B2346&amp;$C2346,K!$E:$E,0))</f>
        <v>#N/A</v>
      </c>
    </row>
    <row r="2347" spans="1:17" ht="20.25">
      <c r="A2347" s="193"/>
      <c r="B2347" s="213"/>
      <c r="C2347" s="213"/>
      <c r="D2347" s="213" t="str">
        <f ca="1">IF(ISERROR($Q2347),"",OFFSET(K!$D$1,$Q2347-1,0))</f>
        <v/>
      </c>
      <c r="E2347" s="213" t="str">
        <f ca="1">IF(ISERROR($Q2347),"",OFFSET(K!$C$1,$Q2347-1,0))</f>
        <v/>
      </c>
      <c r="F2347" s="213" t="str">
        <f t="shared" ca="1" si="36"/>
        <v/>
      </c>
      <c r="G2347" s="198"/>
      <c r="H2347" s="207"/>
      <c r="I2347" s="207"/>
      <c r="J2347" s="207"/>
      <c r="K2347" s="207"/>
      <c r="L2347" s="207"/>
      <c r="M2347" s="207"/>
      <c r="N2347" s="207"/>
      <c r="O2347" s="199"/>
      <c r="P2347" s="208"/>
      <c r="Q2347" s="209" t="e">
        <f>IF(OR(C2347="",C2347=R$4,C2347=S$4),NA(),MATCH($B2347&amp;$C2347,K!$E:$E,0))</f>
        <v>#N/A</v>
      </c>
    </row>
    <row r="2348" spans="1:17" ht="20.25">
      <c r="A2348" s="193"/>
      <c r="B2348" s="213"/>
      <c r="C2348" s="213"/>
      <c r="D2348" s="213" t="str">
        <f ca="1">IF(ISERROR($Q2348),"",OFFSET(K!$D$1,$Q2348-1,0))</f>
        <v/>
      </c>
      <c r="E2348" s="213" t="str">
        <f ca="1">IF(ISERROR($Q2348),"",OFFSET(K!$C$1,$Q2348-1,0))</f>
        <v/>
      </c>
      <c r="F2348" s="213" t="str">
        <f t="shared" ca="1" si="36"/>
        <v/>
      </c>
      <c r="G2348" s="198"/>
      <c r="H2348" s="207"/>
      <c r="I2348" s="207"/>
      <c r="J2348" s="207"/>
      <c r="K2348" s="207"/>
      <c r="L2348" s="207"/>
      <c r="M2348" s="207"/>
      <c r="N2348" s="207"/>
      <c r="O2348" s="199"/>
      <c r="P2348" s="208"/>
      <c r="Q2348" s="209" t="e">
        <f>IF(OR(C2348="",C2348=R$4,C2348=S$4),NA(),MATCH($B2348&amp;$C2348,K!$E:$E,0))</f>
        <v>#N/A</v>
      </c>
    </row>
    <row r="2349" spans="1:17" ht="20.25">
      <c r="A2349" s="193"/>
      <c r="B2349" s="213"/>
      <c r="C2349" s="213"/>
      <c r="D2349" s="213" t="str">
        <f ca="1">IF(ISERROR($Q2349),"",OFFSET(K!$D$1,$Q2349-1,0))</f>
        <v/>
      </c>
      <c r="E2349" s="213" t="str">
        <f ca="1">IF(ISERROR($Q2349),"",OFFSET(K!$C$1,$Q2349-1,0))</f>
        <v/>
      </c>
      <c r="F2349" s="213" t="str">
        <f t="shared" ca="1" si="36"/>
        <v/>
      </c>
      <c r="G2349" s="198"/>
      <c r="H2349" s="207"/>
      <c r="I2349" s="207"/>
      <c r="J2349" s="207"/>
      <c r="K2349" s="207"/>
      <c r="L2349" s="207"/>
      <c r="M2349" s="207"/>
      <c r="N2349" s="207"/>
      <c r="O2349" s="199"/>
      <c r="P2349" s="208"/>
      <c r="Q2349" s="209" t="e">
        <f>IF(OR(C2349="",C2349=R$4,C2349=S$4),NA(),MATCH($B2349&amp;$C2349,K!$E:$E,0))</f>
        <v>#N/A</v>
      </c>
    </row>
    <row r="2350" spans="1:17" ht="20.25">
      <c r="A2350" s="193"/>
      <c r="B2350" s="213"/>
      <c r="C2350" s="213"/>
      <c r="D2350" s="213" t="str">
        <f ca="1">IF(ISERROR($Q2350),"",OFFSET(K!$D$1,$Q2350-1,0))</f>
        <v/>
      </c>
      <c r="E2350" s="213" t="str">
        <f ca="1">IF(ISERROR($Q2350),"",OFFSET(K!$C$1,$Q2350-1,0))</f>
        <v/>
      </c>
      <c r="F2350" s="213" t="str">
        <f t="shared" ca="1" si="36"/>
        <v/>
      </c>
      <c r="G2350" s="198"/>
      <c r="H2350" s="207"/>
      <c r="I2350" s="207"/>
      <c r="J2350" s="207"/>
      <c r="K2350" s="207"/>
      <c r="L2350" s="207"/>
      <c r="M2350" s="207"/>
      <c r="N2350" s="207"/>
      <c r="O2350" s="199"/>
      <c r="P2350" s="208"/>
      <c r="Q2350" s="209" t="e">
        <f>IF(OR(C2350="",C2350=R$4,C2350=S$4),NA(),MATCH($B2350&amp;$C2350,K!$E:$E,0))</f>
        <v>#N/A</v>
      </c>
    </row>
    <row r="2351" spans="1:17" ht="20.25">
      <c r="A2351" s="193"/>
      <c r="B2351" s="213"/>
      <c r="C2351" s="213"/>
      <c r="D2351" s="213" t="str">
        <f ca="1">IF(ISERROR($Q2351),"",OFFSET(K!$D$1,$Q2351-1,0))</f>
        <v/>
      </c>
      <c r="E2351" s="213" t="str">
        <f ca="1">IF(ISERROR($Q2351),"",OFFSET(K!$C$1,$Q2351-1,0))</f>
        <v/>
      </c>
      <c r="F2351" s="213" t="str">
        <f t="shared" ca="1" si="36"/>
        <v/>
      </c>
      <c r="G2351" s="198"/>
      <c r="H2351" s="207"/>
      <c r="I2351" s="207"/>
      <c r="J2351" s="207"/>
      <c r="K2351" s="207"/>
      <c r="L2351" s="207"/>
      <c r="M2351" s="207"/>
      <c r="N2351" s="207"/>
      <c r="O2351" s="199"/>
      <c r="P2351" s="208"/>
      <c r="Q2351" s="209" t="e">
        <f>IF(OR(C2351="",C2351=R$4,C2351=S$4),NA(),MATCH($B2351&amp;$C2351,K!$E:$E,0))</f>
        <v>#N/A</v>
      </c>
    </row>
    <row r="2352" spans="1:17" ht="20.25">
      <c r="A2352" s="193"/>
      <c r="B2352" s="213"/>
      <c r="C2352" s="213"/>
      <c r="D2352" s="213" t="str">
        <f ca="1">IF(ISERROR($Q2352),"",OFFSET(K!$D$1,$Q2352-1,0))</f>
        <v/>
      </c>
      <c r="E2352" s="213" t="str">
        <f ca="1">IF(ISERROR($Q2352),"",OFFSET(K!$C$1,$Q2352-1,0))</f>
        <v/>
      </c>
      <c r="F2352" s="213" t="str">
        <f t="shared" ca="1" si="36"/>
        <v/>
      </c>
      <c r="G2352" s="198"/>
      <c r="H2352" s="207"/>
      <c r="I2352" s="207"/>
      <c r="J2352" s="207"/>
      <c r="K2352" s="207"/>
      <c r="L2352" s="207"/>
      <c r="M2352" s="207"/>
      <c r="N2352" s="207"/>
      <c r="O2352" s="199"/>
      <c r="P2352" s="208"/>
      <c r="Q2352" s="209" t="e">
        <f>IF(OR(C2352="",C2352=R$4,C2352=S$4),NA(),MATCH($B2352&amp;$C2352,K!$E:$E,0))</f>
        <v>#N/A</v>
      </c>
    </row>
    <row r="2353" spans="1:17" ht="20.25">
      <c r="A2353" s="193"/>
      <c r="B2353" s="213"/>
      <c r="C2353" s="213"/>
      <c r="D2353" s="213" t="str">
        <f ca="1">IF(ISERROR($Q2353),"",OFFSET(K!$D$1,$Q2353-1,0))</f>
        <v/>
      </c>
      <c r="E2353" s="213" t="str">
        <f ca="1">IF(ISERROR($Q2353),"",OFFSET(K!$C$1,$Q2353-1,0))</f>
        <v/>
      </c>
      <c r="F2353" s="213" t="str">
        <f t="shared" ca="1" si="36"/>
        <v/>
      </c>
      <c r="G2353" s="198"/>
      <c r="H2353" s="207"/>
      <c r="I2353" s="207"/>
      <c r="J2353" s="207"/>
      <c r="K2353" s="207"/>
      <c r="L2353" s="207"/>
      <c r="M2353" s="207"/>
      <c r="N2353" s="207"/>
      <c r="O2353" s="199"/>
      <c r="P2353" s="208"/>
      <c r="Q2353" s="209" t="e">
        <f>IF(OR(C2353="",C2353=R$4,C2353=S$4),NA(),MATCH($B2353&amp;$C2353,K!$E:$E,0))</f>
        <v>#N/A</v>
      </c>
    </row>
    <row r="2354" spans="1:17" ht="20.25">
      <c r="A2354" s="193"/>
      <c r="B2354" s="213"/>
      <c r="C2354" s="213"/>
      <c r="D2354" s="213" t="str">
        <f ca="1">IF(ISERROR($Q2354),"",OFFSET(K!$D$1,$Q2354-1,0))</f>
        <v/>
      </c>
      <c r="E2354" s="213" t="str">
        <f ca="1">IF(ISERROR($Q2354),"",OFFSET(K!$C$1,$Q2354-1,0))</f>
        <v/>
      </c>
      <c r="F2354" s="213" t="str">
        <f t="shared" ca="1" si="36"/>
        <v/>
      </c>
      <c r="G2354" s="198"/>
      <c r="H2354" s="207"/>
      <c r="I2354" s="207"/>
      <c r="J2354" s="207"/>
      <c r="K2354" s="207"/>
      <c r="L2354" s="207"/>
      <c r="M2354" s="207"/>
      <c r="N2354" s="207"/>
      <c r="O2354" s="199"/>
      <c r="P2354" s="208"/>
      <c r="Q2354" s="209" t="e">
        <f>IF(OR(C2354="",C2354=R$4,C2354=S$4),NA(),MATCH($B2354&amp;$C2354,K!$E:$E,0))</f>
        <v>#N/A</v>
      </c>
    </row>
    <row r="2355" spans="1:17" ht="20.25">
      <c r="A2355" s="193"/>
      <c r="B2355" s="213"/>
      <c r="C2355" s="213"/>
      <c r="D2355" s="213" t="str">
        <f ca="1">IF(ISERROR($Q2355),"",OFFSET(K!$D$1,$Q2355-1,0))</f>
        <v/>
      </c>
      <c r="E2355" s="213" t="str">
        <f ca="1">IF(ISERROR($Q2355),"",OFFSET(K!$C$1,$Q2355-1,0))</f>
        <v/>
      </c>
      <c r="F2355" s="213" t="str">
        <f t="shared" ca="1" si="36"/>
        <v/>
      </c>
      <c r="G2355" s="198"/>
      <c r="H2355" s="207"/>
      <c r="I2355" s="207"/>
      <c r="J2355" s="207"/>
      <c r="K2355" s="207"/>
      <c r="L2355" s="207"/>
      <c r="M2355" s="207"/>
      <c r="N2355" s="207"/>
      <c r="O2355" s="199"/>
      <c r="P2355" s="208"/>
      <c r="Q2355" s="209" t="e">
        <f>IF(OR(C2355="",C2355=R$4,C2355=S$4),NA(),MATCH($B2355&amp;$C2355,K!$E:$E,0))</f>
        <v>#N/A</v>
      </c>
    </row>
    <row r="2356" spans="1:17" ht="20.25">
      <c r="A2356" s="193"/>
      <c r="B2356" s="213"/>
      <c r="C2356" s="213"/>
      <c r="D2356" s="213" t="str">
        <f ca="1">IF(ISERROR($Q2356),"",OFFSET(K!$D$1,$Q2356-1,0))</f>
        <v/>
      </c>
      <c r="E2356" s="213" t="str">
        <f ca="1">IF(ISERROR($Q2356),"",OFFSET(K!$C$1,$Q2356-1,0))</f>
        <v/>
      </c>
      <c r="F2356" s="213" t="str">
        <f t="shared" ca="1" si="36"/>
        <v/>
      </c>
      <c r="G2356" s="198"/>
      <c r="H2356" s="207"/>
      <c r="I2356" s="207"/>
      <c r="J2356" s="207"/>
      <c r="K2356" s="207"/>
      <c r="L2356" s="207"/>
      <c r="M2356" s="207"/>
      <c r="N2356" s="207"/>
      <c r="O2356" s="199"/>
      <c r="P2356" s="208"/>
      <c r="Q2356" s="209" t="e">
        <f>IF(OR(C2356="",C2356=R$4,C2356=S$4),NA(),MATCH($B2356&amp;$C2356,K!$E:$E,0))</f>
        <v>#N/A</v>
      </c>
    </row>
    <row r="2357" spans="1:17" ht="20.25">
      <c r="A2357" s="193"/>
      <c r="B2357" s="213"/>
      <c r="C2357" s="213"/>
      <c r="D2357" s="213" t="str">
        <f ca="1">IF(ISERROR($Q2357),"",OFFSET(K!$D$1,$Q2357-1,0))</f>
        <v/>
      </c>
      <c r="E2357" s="213" t="str">
        <f ca="1">IF(ISERROR($Q2357),"",OFFSET(K!$C$1,$Q2357-1,0))</f>
        <v/>
      </c>
      <c r="F2357" s="213" t="str">
        <f t="shared" ca="1" si="36"/>
        <v/>
      </c>
      <c r="G2357" s="198"/>
      <c r="H2357" s="207"/>
      <c r="I2357" s="207"/>
      <c r="J2357" s="207"/>
      <c r="K2357" s="207"/>
      <c r="L2357" s="207"/>
      <c r="M2357" s="207"/>
      <c r="N2357" s="207"/>
      <c r="O2357" s="199"/>
      <c r="P2357" s="208"/>
      <c r="Q2357" s="209" t="e">
        <f>IF(OR(C2357="",C2357=R$4,C2357=S$4),NA(),MATCH($B2357&amp;$C2357,K!$E:$E,0))</f>
        <v>#N/A</v>
      </c>
    </row>
    <row r="2358" spans="1:17" ht="20.25">
      <c r="A2358" s="193"/>
      <c r="B2358" s="213"/>
      <c r="C2358" s="213"/>
      <c r="D2358" s="213" t="str">
        <f ca="1">IF(ISERROR($Q2358),"",OFFSET(K!$D$1,$Q2358-1,0))</f>
        <v/>
      </c>
      <c r="E2358" s="213" t="str">
        <f ca="1">IF(ISERROR($Q2358),"",OFFSET(K!$C$1,$Q2358-1,0))</f>
        <v/>
      </c>
      <c r="F2358" s="213" t="str">
        <f t="shared" ca="1" si="36"/>
        <v/>
      </c>
      <c r="G2358" s="198"/>
      <c r="H2358" s="207"/>
      <c r="I2358" s="207"/>
      <c r="J2358" s="207"/>
      <c r="K2358" s="207"/>
      <c r="L2358" s="207"/>
      <c r="M2358" s="207"/>
      <c r="N2358" s="207"/>
      <c r="O2358" s="199"/>
      <c r="P2358" s="208"/>
      <c r="Q2358" s="209" t="e">
        <f>IF(OR(C2358="",C2358=R$4,C2358=S$4),NA(),MATCH($B2358&amp;$C2358,K!$E:$E,0))</f>
        <v>#N/A</v>
      </c>
    </row>
    <row r="2359" spans="1:17" ht="20.25">
      <c r="A2359" s="193"/>
      <c r="B2359" s="213"/>
      <c r="C2359" s="213"/>
      <c r="D2359" s="213" t="str">
        <f ca="1">IF(ISERROR($Q2359),"",OFFSET(K!$D$1,$Q2359-1,0))</f>
        <v/>
      </c>
      <c r="E2359" s="213" t="str">
        <f ca="1">IF(ISERROR($Q2359),"",OFFSET(K!$C$1,$Q2359-1,0))</f>
        <v/>
      </c>
      <c r="F2359" s="213" t="str">
        <f t="shared" ca="1" si="36"/>
        <v/>
      </c>
      <c r="G2359" s="198"/>
      <c r="H2359" s="207"/>
      <c r="I2359" s="207"/>
      <c r="J2359" s="207"/>
      <c r="K2359" s="207"/>
      <c r="L2359" s="207"/>
      <c r="M2359" s="207"/>
      <c r="N2359" s="207"/>
      <c r="O2359" s="199"/>
      <c r="P2359" s="208"/>
      <c r="Q2359" s="209" t="e">
        <f>IF(OR(C2359="",C2359=R$4,C2359=S$4),NA(),MATCH($B2359&amp;$C2359,K!$E:$E,0))</f>
        <v>#N/A</v>
      </c>
    </row>
    <row r="2360" spans="1:17" ht="20.25">
      <c r="A2360" s="193"/>
      <c r="B2360" s="213"/>
      <c r="C2360" s="213"/>
      <c r="D2360" s="213" t="str">
        <f ca="1">IF(ISERROR($Q2360),"",OFFSET(K!$D$1,$Q2360-1,0))</f>
        <v/>
      </c>
      <c r="E2360" s="213" t="str">
        <f ca="1">IF(ISERROR($Q2360),"",OFFSET(K!$C$1,$Q2360-1,0))</f>
        <v/>
      </c>
      <c r="F2360" s="213" t="str">
        <f t="shared" ca="1" si="36"/>
        <v/>
      </c>
      <c r="G2360" s="198"/>
      <c r="H2360" s="207"/>
      <c r="I2360" s="207"/>
      <c r="J2360" s="207"/>
      <c r="K2360" s="207"/>
      <c r="L2360" s="207"/>
      <c r="M2360" s="207"/>
      <c r="N2360" s="207"/>
      <c r="O2360" s="199"/>
      <c r="P2360" s="208"/>
      <c r="Q2360" s="209" t="e">
        <f>IF(OR(C2360="",C2360=R$4,C2360=S$4),NA(),MATCH($B2360&amp;$C2360,K!$E:$E,0))</f>
        <v>#N/A</v>
      </c>
    </row>
    <row r="2361" spans="1:17" ht="20.25">
      <c r="A2361" s="193"/>
      <c r="B2361" s="213"/>
      <c r="C2361" s="213"/>
      <c r="D2361" s="213" t="str">
        <f ca="1">IF(ISERROR($Q2361),"",OFFSET(K!$D$1,$Q2361-1,0))</f>
        <v/>
      </c>
      <c r="E2361" s="213" t="str">
        <f ca="1">IF(ISERROR($Q2361),"",OFFSET(K!$C$1,$Q2361-1,0))</f>
        <v/>
      </c>
      <c r="F2361" s="213" t="str">
        <f t="shared" ca="1" si="36"/>
        <v/>
      </c>
      <c r="G2361" s="198"/>
      <c r="H2361" s="207"/>
      <c r="I2361" s="207"/>
      <c r="J2361" s="207"/>
      <c r="K2361" s="207"/>
      <c r="L2361" s="207"/>
      <c r="M2361" s="207"/>
      <c r="N2361" s="207"/>
      <c r="O2361" s="199"/>
      <c r="P2361" s="208"/>
      <c r="Q2361" s="209" t="e">
        <f>IF(OR(C2361="",C2361=R$4,C2361=S$4),NA(),MATCH($B2361&amp;$C2361,K!$E:$E,0))</f>
        <v>#N/A</v>
      </c>
    </row>
    <row r="2362" spans="1:17" ht="20.25">
      <c r="A2362" s="193"/>
      <c r="B2362" s="213"/>
      <c r="C2362" s="213"/>
      <c r="D2362" s="213" t="str">
        <f ca="1">IF(ISERROR($Q2362),"",OFFSET(K!$D$1,$Q2362-1,0))</f>
        <v/>
      </c>
      <c r="E2362" s="213" t="str">
        <f ca="1">IF(ISERROR($Q2362),"",OFFSET(K!$C$1,$Q2362-1,0))</f>
        <v/>
      </c>
      <c r="F2362" s="213" t="str">
        <f t="shared" ca="1" si="36"/>
        <v/>
      </c>
      <c r="G2362" s="198"/>
      <c r="H2362" s="207"/>
      <c r="I2362" s="207"/>
      <c r="J2362" s="207"/>
      <c r="K2362" s="207"/>
      <c r="L2362" s="207"/>
      <c r="M2362" s="207"/>
      <c r="N2362" s="207"/>
      <c r="O2362" s="199"/>
      <c r="P2362" s="208"/>
      <c r="Q2362" s="209" t="e">
        <f>IF(OR(C2362="",C2362=R$4,C2362=S$4),NA(),MATCH($B2362&amp;$C2362,K!$E:$E,0))</f>
        <v>#N/A</v>
      </c>
    </row>
    <row r="2363" spans="1:17" ht="20.25">
      <c r="A2363" s="193"/>
      <c r="B2363" s="213"/>
      <c r="C2363" s="213"/>
      <c r="D2363" s="213" t="str">
        <f ca="1">IF(ISERROR($Q2363),"",OFFSET(K!$D$1,$Q2363-1,0))</f>
        <v/>
      </c>
      <c r="E2363" s="213" t="str">
        <f ca="1">IF(ISERROR($Q2363),"",OFFSET(K!$C$1,$Q2363-1,0))</f>
        <v/>
      </c>
      <c r="F2363" s="213" t="str">
        <f t="shared" ca="1" si="36"/>
        <v/>
      </c>
      <c r="G2363" s="198"/>
      <c r="H2363" s="207"/>
      <c r="I2363" s="207"/>
      <c r="J2363" s="207"/>
      <c r="K2363" s="207"/>
      <c r="L2363" s="207"/>
      <c r="M2363" s="207"/>
      <c r="N2363" s="207"/>
      <c r="O2363" s="199"/>
      <c r="P2363" s="208"/>
      <c r="Q2363" s="209" t="e">
        <f>IF(OR(C2363="",C2363=R$4,C2363=S$4),NA(),MATCH($B2363&amp;$C2363,K!$E:$E,0))</f>
        <v>#N/A</v>
      </c>
    </row>
    <row r="2364" spans="1:17" ht="20.25">
      <c r="A2364" s="193"/>
      <c r="B2364" s="213"/>
      <c r="C2364" s="213"/>
      <c r="D2364" s="213" t="str">
        <f ca="1">IF(ISERROR($Q2364),"",OFFSET(K!$D$1,$Q2364-1,0))</f>
        <v/>
      </c>
      <c r="E2364" s="213" t="str">
        <f ca="1">IF(ISERROR($Q2364),"",OFFSET(K!$C$1,$Q2364-1,0))</f>
        <v/>
      </c>
      <c r="F2364" s="213" t="str">
        <f t="shared" ca="1" si="36"/>
        <v/>
      </c>
      <c r="G2364" s="198"/>
      <c r="H2364" s="207"/>
      <c r="I2364" s="207"/>
      <c r="J2364" s="207"/>
      <c r="K2364" s="207"/>
      <c r="L2364" s="207"/>
      <c r="M2364" s="207"/>
      <c r="N2364" s="207"/>
      <c r="O2364" s="199"/>
      <c r="P2364" s="208"/>
      <c r="Q2364" s="209" t="e">
        <f>IF(OR(C2364="",C2364=R$4,C2364=S$4),NA(),MATCH($B2364&amp;$C2364,K!$E:$E,0))</f>
        <v>#N/A</v>
      </c>
    </row>
    <row r="2365" spans="1:17" ht="20.25">
      <c r="A2365" s="193"/>
      <c r="B2365" s="213"/>
      <c r="C2365" s="213"/>
      <c r="D2365" s="213" t="str">
        <f ca="1">IF(ISERROR($Q2365),"",OFFSET(K!$D$1,$Q2365-1,0))</f>
        <v/>
      </c>
      <c r="E2365" s="213" t="str">
        <f ca="1">IF(ISERROR($Q2365),"",OFFSET(K!$C$1,$Q2365-1,0))</f>
        <v/>
      </c>
      <c r="F2365" s="213" t="str">
        <f t="shared" ca="1" si="36"/>
        <v/>
      </c>
      <c r="G2365" s="198"/>
      <c r="H2365" s="207"/>
      <c r="I2365" s="207"/>
      <c r="J2365" s="207"/>
      <c r="K2365" s="207"/>
      <c r="L2365" s="207"/>
      <c r="M2365" s="207"/>
      <c r="N2365" s="207"/>
      <c r="O2365" s="199"/>
      <c r="P2365" s="208"/>
      <c r="Q2365" s="209" t="e">
        <f>IF(OR(C2365="",C2365=R$4,C2365=S$4),NA(),MATCH($B2365&amp;$C2365,K!$E:$E,0))</f>
        <v>#N/A</v>
      </c>
    </row>
    <row r="2366" spans="1:17" ht="20.25">
      <c r="A2366" s="193"/>
      <c r="B2366" s="213"/>
      <c r="C2366" s="213"/>
      <c r="D2366" s="213" t="str">
        <f ca="1">IF(ISERROR($Q2366),"",OFFSET(K!$D$1,$Q2366-1,0))</f>
        <v/>
      </c>
      <c r="E2366" s="213" t="str">
        <f ca="1">IF(ISERROR($Q2366),"",OFFSET(K!$C$1,$Q2366-1,0))</f>
        <v/>
      </c>
      <c r="F2366" s="213" t="str">
        <f t="shared" ca="1" si="36"/>
        <v/>
      </c>
      <c r="G2366" s="198"/>
      <c r="H2366" s="207"/>
      <c r="I2366" s="207"/>
      <c r="J2366" s="207"/>
      <c r="K2366" s="207"/>
      <c r="L2366" s="207"/>
      <c r="M2366" s="207"/>
      <c r="N2366" s="207"/>
      <c r="O2366" s="199"/>
      <c r="P2366" s="208"/>
      <c r="Q2366" s="209" t="e">
        <f>IF(OR(C2366="",C2366=R$4,C2366=S$4),NA(),MATCH($B2366&amp;$C2366,K!$E:$E,0))</f>
        <v>#N/A</v>
      </c>
    </row>
    <row r="2367" spans="1:17" ht="20.25">
      <c r="A2367" s="193"/>
      <c r="B2367" s="213"/>
      <c r="C2367" s="213"/>
      <c r="D2367" s="213" t="str">
        <f ca="1">IF(ISERROR($Q2367),"",OFFSET(K!$D$1,$Q2367-1,0))</f>
        <v/>
      </c>
      <c r="E2367" s="213" t="str">
        <f ca="1">IF(ISERROR($Q2367),"",OFFSET(K!$C$1,$Q2367-1,0))</f>
        <v/>
      </c>
      <c r="F2367" s="213" t="str">
        <f t="shared" ca="1" si="36"/>
        <v/>
      </c>
      <c r="G2367" s="198"/>
      <c r="H2367" s="207"/>
      <c r="I2367" s="207"/>
      <c r="J2367" s="207"/>
      <c r="K2367" s="207"/>
      <c r="L2367" s="207"/>
      <c r="M2367" s="207"/>
      <c r="N2367" s="207"/>
      <c r="O2367" s="199"/>
      <c r="P2367" s="208"/>
      <c r="Q2367" s="209" t="e">
        <f>IF(OR(C2367="",C2367=R$4,C2367=S$4),NA(),MATCH($B2367&amp;$C2367,K!$E:$E,0))</f>
        <v>#N/A</v>
      </c>
    </row>
    <row r="2368" spans="1:17" ht="20.25">
      <c r="A2368" s="193"/>
      <c r="B2368" s="213"/>
      <c r="C2368" s="213"/>
      <c r="D2368" s="213" t="str">
        <f ca="1">IF(ISERROR($Q2368),"",OFFSET(K!$D$1,$Q2368-1,0))</f>
        <v/>
      </c>
      <c r="E2368" s="213" t="str">
        <f ca="1">IF(ISERROR($Q2368),"",OFFSET(K!$C$1,$Q2368-1,0))</f>
        <v/>
      </c>
      <c r="F2368" s="213" t="str">
        <f t="shared" ca="1" si="36"/>
        <v/>
      </c>
      <c r="G2368" s="198"/>
      <c r="H2368" s="207"/>
      <c r="I2368" s="207"/>
      <c r="J2368" s="207"/>
      <c r="K2368" s="207"/>
      <c r="L2368" s="207"/>
      <c r="M2368" s="207"/>
      <c r="N2368" s="207"/>
      <c r="O2368" s="199"/>
      <c r="P2368" s="208"/>
      <c r="Q2368" s="209" t="e">
        <f>IF(OR(C2368="",C2368=R$4,C2368=S$4),NA(),MATCH($B2368&amp;$C2368,K!$E:$E,0))</f>
        <v>#N/A</v>
      </c>
    </row>
    <row r="2369" spans="1:17" ht="20.25">
      <c r="A2369" s="193"/>
      <c r="B2369" s="213"/>
      <c r="C2369" s="213"/>
      <c r="D2369" s="213" t="str">
        <f ca="1">IF(ISERROR($Q2369),"",OFFSET(K!$D$1,$Q2369-1,0))</f>
        <v/>
      </c>
      <c r="E2369" s="213" t="str">
        <f ca="1">IF(ISERROR($Q2369),"",OFFSET(K!$C$1,$Q2369-1,0))</f>
        <v/>
      </c>
      <c r="F2369" s="213" t="str">
        <f t="shared" ca="1" si="36"/>
        <v/>
      </c>
      <c r="G2369" s="198"/>
      <c r="H2369" s="207"/>
      <c r="I2369" s="207"/>
      <c r="J2369" s="207"/>
      <c r="K2369" s="207"/>
      <c r="L2369" s="207"/>
      <c r="M2369" s="207"/>
      <c r="N2369" s="207"/>
      <c r="O2369" s="199"/>
      <c r="P2369" s="208"/>
      <c r="Q2369" s="209" t="e">
        <f>IF(OR(C2369="",C2369=R$4,C2369=S$4),NA(),MATCH($B2369&amp;$C2369,K!$E:$E,0))</f>
        <v>#N/A</v>
      </c>
    </row>
    <row r="2370" spans="1:17" ht="20.25">
      <c r="A2370" s="193"/>
      <c r="B2370" s="213"/>
      <c r="C2370" s="213"/>
      <c r="D2370" s="213" t="str">
        <f ca="1">IF(ISERROR($Q2370),"",OFFSET(K!$D$1,$Q2370-1,0))</f>
        <v/>
      </c>
      <c r="E2370" s="213" t="str">
        <f ca="1">IF(ISERROR($Q2370),"",OFFSET(K!$C$1,$Q2370-1,0))</f>
        <v/>
      </c>
      <c r="F2370" s="213" t="str">
        <f t="shared" ca="1" si="36"/>
        <v/>
      </c>
      <c r="G2370" s="198"/>
      <c r="H2370" s="207"/>
      <c r="I2370" s="207"/>
      <c r="J2370" s="207"/>
      <c r="K2370" s="207"/>
      <c r="L2370" s="207"/>
      <c r="M2370" s="207"/>
      <c r="N2370" s="207"/>
      <c r="O2370" s="199"/>
      <c r="P2370" s="208"/>
      <c r="Q2370" s="209" t="e">
        <f>IF(OR(C2370="",C2370=R$4,C2370=S$4),NA(),MATCH($B2370&amp;$C2370,K!$E:$E,0))</f>
        <v>#N/A</v>
      </c>
    </row>
    <row r="2371" spans="1:17" ht="20.25">
      <c r="A2371" s="193"/>
      <c r="B2371" s="213"/>
      <c r="C2371" s="213"/>
      <c r="D2371" s="213" t="str">
        <f ca="1">IF(ISERROR($Q2371),"",OFFSET(K!$D$1,$Q2371-1,0))</f>
        <v/>
      </c>
      <c r="E2371" s="213" t="str">
        <f ca="1">IF(ISERROR($Q2371),"",OFFSET(K!$C$1,$Q2371-1,0))</f>
        <v/>
      </c>
      <c r="F2371" s="213" t="str">
        <f t="shared" ca="1" si="36"/>
        <v/>
      </c>
      <c r="G2371" s="198"/>
      <c r="H2371" s="207"/>
      <c r="I2371" s="207"/>
      <c r="J2371" s="207"/>
      <c r="K2371" s="207"/>
      <c r="L2371" s="207"/>
      <c r="M2371" s="207"/>
      <c r="N2371" s="207"/>
      <c r="O2371" s="199"/>
      <c r="P2371" s="208"/>
      <c r="Q2371" s="209" t="e">
        <f>IF(OR(C2371="",C2371=R$4,C2371=S$4),NA(),MATCH($B2371&amp;$C2371,K!$E:$E,0))</f>
        <v>#N/A</v>
      </c>
    </row>
    <row r="2372" spans="1:17" ht="20.25">
      <c r="A2372" s="193"/>
      <c r="B2372" s="213"/>
      <c r="C2372" s="213"/>
      <c r="D2372" s="213" t="str">
        <f ca="1">IF(ISERROR($Q2372),"",OFFSET(K!$D$1,$Q2372-1,0))</f>
        <v/>
      </c>
      <c r="E2372" s="213" t="str">
        <f ca="1">IF(ISERROR($Q2372),"",OFFSET(K!$C$1,$Q2372-1,0))</f>
        <v/>
      </c>
      <c r="F2372" s="213" t="str">
        <f t="shared" ca="1" si="36"/>
        <v/>
      </c>
      <c r="G2372" s="198"/>
      <c r="H2372" s="207"/>
      <c r="I2372" s="207"/>
      <c r="J2372" s="207"/>
      <c r="K2372" s="207"/>
      <c r="L2372" s="207"/>
      <c r="M2372" s="207"/>
      <c r="N2372" s="207"/>
      <c r="O2372" s="199"/>
      <c r="P2372" s="208"/>
      <c r="Q2372" s="209" t="e">
        <f>IF(OR(C2372="",C2372=R$4,C2372=S$4),NA(),MATCH($B2372&amp;$C2372,K!$E:$E,0))</f>
        <v>#N/A</v>
      </c>
    </row>
    <row r="2373" spans="1:17" ht="20.25">
      <c r="A2373" s="193"/>
      <c r="B2373" s="213"/>
      <c r="C2373" s="213"/>
      <c r="D2373" s="213" t="str">
        <f ca="1">IF(ISERROR($Q2373),"",OFFSET(K!$D$1,$Q2373-1,0))</f>
        <v/>
      </c>
      <c r="E2373" s="213" t="str">
        <f ca="1">IF(ISERROR($Q2373),"",OFFSET(K!$C$1,$Q2373-1,0))</f>
        <v/>
      </c>
      <c r="F2373" s="213" t="str">
        <f t="shared" ref="F2373:F2436" ca="1" si="37">IF(ISERROR($Q2373),"",OFFSET(S_E1,MATCH(B2373&amp;D2373,S_M,0)-1,0))</f>
        <v/>
      </c>
      <c r="G2373" s="198"/>
      <c r="H2373" s="207"/>
      <c r="I2373" s="207"/>
      <c r="J2373" s="207"/>
      <c r="K2373" s="207"/>
      <c r="L2373" s="207"/>
      <c r="M2373" s="207"/>
      <c r="N2373" s="207"/>
      <c r="O2373" s="199"/>
      <c r="P2373" s="208"/>
      <c r="Q2373" s="209" t="e">
        <f>IF(OR(C2373="",C2373=R$4,C2373=S$4),NA(),MATCH($B2373&amp;$C2373,K!$E:$E,0))</f>
        <v>#N/A</v>
      </c>
    </row>
    <row r="2374" spans="1:17" ht="20.25">
      <c r="A2374" s="193"/>
      <c r="B2374" s="213"/>
      <c r="C2374" s="213"/>
      <c r="D2374" s="213" t="str">
        <f ca="1">IF(ISERROR($Q2374),"",OFFSET(K!$D$1,$Q2374-1,0))</f>
        <v/>
      </c>
      <c r="E2374" s="213" t="str">
        <f ca="1">IF(ISERROR($Q2374),"",OFFSET(K!$C$1,$Q2374-1,0))</f>
        <v/>
      </c>
      <c r="F2374" s="213" t="str">
        <f t="shared" ca="1" si="37"/>
        <v/>
      </c>
      <c r="G2374" s="198"/>
      <c r="H2374" s="207"/>
      <c r="I2374" s="207"/>
      <c r="J2374" s="207"/>
      <c r="K2374" s="207"/>
      <c r="L2374" s="207"/>
      <c r="M2374" s="207"/>
      <c r="N2374" s="207"/>
      <c r="O2374" s="199"/>
      <c r="P2374" s="208"/>
      <c r="Q2374" s="209" t="e">
        <f>IF(OR(C2374="",C2374=R$4,C2374=S$4),NA(),MATCH($B2374&amp;$C2374,K!$E:$E,0))</f>
        <v>#N/A</v>
      </c>
    </row>
    <row r="2375" spans="1:17" ht="20.25">
      <c r="A2375" s="193"/>
      <c r="B2375" s="213"/>
      <c r="C2375" s="213"/>
      <c r="D2375" s="213" t="str">
        <f ca="1">IF(ISERROR($Q2375),"",OFFSET(K!$D$1,$Q2375-1,0))</f>
        <v/>
      </c>
      <c r="E2375" s="213" t="str">
        <f ca="1">IF(ISERROR($Q2375),"",OFFSET(K!$C$1,$Q2375-1,0))</f>
        <v/>
      </c>
      <c r="F2375" s="213" t="str">
        <f t="shared" ca="1" si="37"/>
        <v/>
      </c>
      <c r="G2375" s="198"/>
      <c r="H2375" s="207"/>
      <c r="I2375" s="207"/>
      <c r="J2375" s="207"/>
      <c r="K2375" s="207"/>
      <c r="L2375" s="207"/>
      <c r="M2375" s="207"/>
      <c r="N2375" s="207"/>
      <c r="O2375" s="199"/>
      <c r="P2375" s="208"/>
      <c r="Q2375" s="209" t="e">
        <f>IF(OR(C2375="",C2375=R$4,C2375=S$4),NA(),MATCH($B2375&amp;$C2375,K!$E:$E,0))</f>
        <v>#N/A</v>
      </c>
    </row>
    <row r="2376" spans="1:17" ht="20.25">
      <c r="A2376" s="193"/>
      <c r="B2376" s="213"/>
      <c r="C2376" s="213"/>
      <c r="D2376" s="213" t="str">
        <f ca="1">IF(ISERROR($Q2376),"",OFFSET(K!$D$1,$Q2376-1,0))</f>
        <v/>
      </c>
      <c r="E2376" s="213" t="str">
        <f ca="1">IF(ISERROR($Q2376),"",OFFSET(K!$C$1,$Q2376-1,0))</f>
        <v/>
      </c>
      <c r="F2376" s="213" t="str">
        <f t="shared" ca="1" si="37"/>
        <v/>
      </c>
      <c r="G2376" s="198"/>
      <c r="H2376" s="207"/>
      <c r="I2376" s="207"/>
      <c r="J2376" s="207"/>
      <c r="K2376" s="207"/>
      <c r="L2376" s="207"/>
      <c r="M2376" s="207"/>
      <c r="N2376" s="207"/>
      <c r="O2376" s="199"/>
      <c r="P2376" s="208"/>
      <c r="Q2376" s="209" t="e">
        <f>IF(OR(C2376="",C2376=R$4,C2376=S$4),NA(),MATCH($B2376&amp;$C2376,K!$E:$E,0))</f>
        <v>#N/A</v>
      </c>
    </row>
    <row r="2377" spans="1:17" ht="20.25">
      <c r="A2377" s="193"/>
      <c r="B2377" s="213"/>
      <c r="C2377" s="213"/>
      <c r="D2377" s="213" t="str">
        <f ca="1">IF(ISERROR($Q2377),"",OFFSET(K!$D$1,$Q2377-1,0))</f>
        <v/>
      </c>
      <c r="E2377" s="213" t="str">
        <f ca="1">IF(ISERROR($Q2377),"",OFFSET(K!$C$1,$Q2377-1,0))</f>
        <v/>
      </c>
      <c r="F2377" s="213" t="str">
        <f t="shared" ca="1" si="37"/>
        <v/>
      </c>
      <c r="G2377" s="198"/>
      <c r="H2377" s="207"/>
      <c r="I2377" s="207"/>
      <c r="J2377" s="207"/>
      <c r="K2377" s="207"/>
      <c r="L2377" s="207"/>
      <c r="M2377" s="207"/>
      <c r="N2377" s="207"/>
      <c r="O2377" s="199"/>
      <c r="P2377" s="208"/>
      <c r="Q2377" s="209" t="e">
        <f>IF(OR(C2377="",C2377=R$4,C2377=S$4),NA(),MATCH($B2377&amp;$C2377,K!$E:$E,0))</f>
        <v>#N/A</v>
      </c>
    </row>
    <row r="2378" spans="1:17" ht="20.25">
      <c r="A2378" s="193"/>
      <c r="B2378" s="213"/>
      <c r="C2378" s="213"/>
      <c r="D2378" s="213" t="str">
        <f ca="1">IF(ISERROR($Q2378),"",OFFSET(K!$D$1,$Q2378-1,0))</f>
        <v/>
      </c>
      <c r="E2378" s="213" t="str">
        <f ca="1">IF(ISERROR($Q2378),"",OFFSET(K!$C$1,$Q2378-1,0))</f>
        <v/>
      </c>
      <c r="F2378" s="213" t="str">
        <f t="shared" ca="1" si="37"/>
        <v/>
      </c>
      <c r="G2378" s="198"/>
      <c r="H2378" s="207"/>
      <c r="I2378" s="207"/>
      <c r="J2378" s="207"/>
      <c r="K2378" s="207"/>
      <c r="L2378" s="207"/>
      <c r="M2378" s="207"/>
      <c r="N2378" s="207"/>
      <c r="O2378" s="199"/>
      <c r="P2378" s="208"/>
      <c r="Q2378" s="209" t="e">
        <f>IF(OR(C2378="",C2378=R$4,C2378=S$4),NA(),MATCH($B2378&amp;$C2378,K!$E:$E,0))</f>
        <v>#N/A</v>
      </c>
    </row>
    <row r="2379" spans="1:17" ht="20.25">
      <c r="A2379" s="193"/>
      <c r="B2379" s="213"/>
      <c r="C2379" s="213"/>
      <c r="D2379" s="213" t="str">
        <f ca="1">IF(ISERROR($Q2379),"",OFFSET(K!$D$1,$Q2379-1,0))</f>
        <v/>
      </c>
      <c r="E2379" s="213" t="str">
        <f ca="1">IF(ISERROR($Q2379),"",OFFSET(K!$C$1,$Q2379-1,0))</f>
        <v/>
      </c>
      <c r="F2379" s="213" t="str">
        <f t="shared" ca="1" si="37"/>
        <v/>
      </c>
      <c r="G2379" s="198"/>
      <c r="H2379" s="207"/>
      <c r="I2379" s="207"/>
      <c r="J2379" s="207"/>
      <c r="K2379" s="207"/>
      <c r="L2379" s="207"/>
      <c r="M2379" s="207"/>
      <c r="N2379" s="207"/>
      <c r="O2379" s="199"/>
      <c r="P2379" s="208"/>
      <c r="Q2379" s="209" t="e">
        <f>IF(OR(C2379="",C2379=R$4,C2379=S$4),NA(),MATCH($B2379&amp;$C2379,K!$E:$E,0))</f>
        <v>#N/A</v>
      </c>
    </row>
    <row r="2380" spans="1:17" ht="20.25">
      <c r="A2380" s="193"/>
      <c r="B2380" s="213"/>
      <c r="C2380" s="213"/>
      <c r="D2380" s="213" t="str">
        <f ca="1">IF(ISERROR($Q2380),"",OFFSET(K!$D$1,$Q2380-1,0))</f>
        <v/>
      </c>
      <c r="E2380" s="213" t="str">
        <f ca="1">IF(ISERROR($Q2380),"",OFFSET(K!$C$1,$Q2380-1,0))</f>
        <v/>
      </c>
      <c r="F2380" s="213" t="str">
        <f t="shared" ca="1" si="37"/>
        <v/>
      </c>
      <c r="G2380" s="198"/>
      <c r="H2380" s="207"/>
      <c r="I2380" s="207"/>
      <c r="J2380" s="207"/>
      <c r="K2380" s="207"/>
      <c r="L2380" s="207"/>
      <c r="M2380" s="207"/>
      <c r="N2380" s="207"/>
      <c r="O2380" s="199"/>
      <c r="P2380" s="208"/>
      <c r="Q2380" s="209" t="e">
        <f>IF(OR(C2380="",C2380=R$4,C2380=S$4),NA(),MATCH($B2380&amp;$C2380,K!$E:$E,0))</f>
        <v>#N/A</v>
      </c>
    </row>
    <row r="2381" spans="1:17" ht="20.25">
      <c r="A2381" s="193"/>
      <c r="B2381" s="213"/>
      <c r="C2381" s="213"/>
      <c r="D2381" s="213" t="str">
        <f ca="1">IF(ISERROR($Q2381),"",OFFSET(K!$D$1,$Q2381-1,0))</f>
        <v/>
      </c>
      <c r="E2381" s="213" t="str">
        <f ca="1">IF(ISERROR($Q2381),"",OFFSET(K!$C$1,$Q2381-1,0))</f>
        <v/>
      </c>
      <c r="F2381" s="213" t="str">
        <f t="shared" ca="1" si="37"/>
        <v/>
      </c>
      <c r="G2381" s="198"/>
      <c r="H2381" s="207"/>
      <c r="I2381" s="207"/>
      <c r="J2381" s="207"/>
      <c r="K2381" s="207"/>
      <c r="L2381" s="207"/>
      <c r="M2381" s="207"/>
      <c r="N2381" s="207"/>
      <c r="O2381" s="199"/>
      <c r="P2381" s="208"/>
      <c r="Q2381" s="209" t="e">
        <f>IF(OR(C2381="",C2381=R$4,C2381=S$4),NA(),MATCH($B2381&amp;$C2381,K!$E:$E,0))</f>
        <v>#N/A</v>
      </c>
    </row>
    <row r="2382" spans="1:17" ht="20.25">
      <c r="A2382" s="193"/>
      <c r="B2382" s="213"/>
      <c r="C2382" s="213"/>
      <c r="D2382" s="213" t="str">
        <f ca="1">IF(ISERROR($Q2382),"",OFFSET(K!$D$1,$Q2382-1,0))</f>
        <v/>
      </c>
      <c r="E2382" s="213" t="str">
        <f ca="1">IF(ISERROR($Q2382),"",OFFSET(K!$C$1,$Q2382-1,0))</f>
        <v/>
      </c>
      <c r="F2382" s="213" t="str">
        <f t="shared" ca="1" si="37"/>
        <v/>
      </c>
      <c r="G2382" s="198"/>
      <c r="H2382" s="207"/>
      <c r="I2382" s="207"/>
      <c r="J2382" s="207"/>
      <c r="K2382" s="207"/>
      <c r="L2382" s="207"/>
      <c r="M2382" s="207"/>
      <c r="N2382" s="207"/>
      <c r="O2382" s="199"/>
      <c r="P2382" s="208"/>
      <c r="Q2382" s="209" t="e">
        <f>IF(OR(C2382="",C2382=R$4,C2382=S$4),NA(),MATCH($B2382&amp;$C2382,K!$E:$E,0))</f>
        <v>#N/A</v>
      </c>
    </row>
    <row r="2383" spans="1:17" ht="20.25">
      <c r="A2383" s="193"/>
      <c r="B2383" s="213"/>
      <c r="C2383" s="213"/>
      <c r="D2383" s="213" t="str">
        <f ca="1">IF(ISERROR($Q2383),"",OFFSET(K!$D$1,$Q2383-1,0))</f>
        <v/>
      </c>
      <c r="E2383" s="213" t="str">
        <f ca="1">IF(ISERROR($Q2383),"",OFFSET(K!$C$1,$Q2383-1,0))</f>
        <v/>
      </c>
      <c r="F2383" s="213" t="str">
        <f t="shared" ca="1" si="37"/>
        <v/>
      </c>
      <c r="G2383" s="198"/>
      <c r="H2383" s="207"/>
      <c r="I2383" s="207"/>
      <c r="J2383" s="207"/>
      <c r="K2383" s="207"/>
      <c r="L2383" s="207"/>
      <c r="M2383" s="207"/>
      <c r="N2383" s="207"/>
      <c r="O2383" s="199"/>
      <c r="P2383" s="208"/>
      <c r="Q2383" s="209" t="e">
        <f>IF(OR(C2383="",C2383=R$4,C2383=S$4),NA(),MATCH($B2383&amp;$C2383,K!$E:$E,0))</f>
        <v>#N/A</v>
      </c>
    </row>
    <row r="2384" spans="1:17" ht="20.25">
      <c r="A2384" s="193"/>
      <c r="B2384" s="213"/>
      <c r="C2384" s="213"/>
      <c r="D2384" s="213" t="str">
        <f ca="1">IF(ISERROR($Q2384),"",OFFSET(K!$D$1,$Q2384-1,0))</f>
        <v/>
      </c>
      <c r="E2384" s="213" t="str">
        <f ca="1">IF(ISERROR($Q2384),"",OFFSET(K!$C$1,$Q2384-1,0))</f>
        <v/>
      </c>
      <c r="F2384" s="213" t="str">
        <f t="shared" ca="1" si="37"/>
        <v/>
      </c>
      <c r="G2384" s="198"/>
      <c r="H2384" s="207"/>
      <c r="I2384" s="207"/>
      <c r="J2384" s="207"/>
      <c r="K2384" s="207"/>
      <c r="L2384" s="207"/>
      <c r="M2384" s="207"/>
      <c r="N2384" s="207"/>
      <c r="O2384" s="199"/>
      <c r="P2384" s="208"/>
      <c r="Q2384" s="209" t="e">
        <f>IF(OR(C2384="",C2384=R$4,C2384=S$4),NA(),MATCH($B2384&amp;$C2384,K!$E:$E,0))</f>
        <v>#N/A</v>
      </c>
    </row>
    <row r="2385" spans="1:17" ht="20.25">
      <c r="A2385" s="193"/>
      <c r="B2385" s="213"/>
      <c r="C2385" s="213"/>
      <c r="D2385" s="213" t="str">
        <f ca="1">IF(ISERROR($Q2385),"",OFFSET(K!$D$1,$Q2385-1,0))</f>
        <v/>
      </c>
      <c r="E2385" s="213" t="str">
        <f ca="1">IF(ISERROR($Q2385),"",OFFSET(K!$C$1,$Q2385-1,0))</f>
        <v/>
      </c>
      <c r="F2385" s="213" t="str">
        <f t="shared" ca="1" si="37"/>
        <v/>
      </c>
      <c r="G2385" s="198"/>
      <c r="H2385" s="207"/>
      <c r="I2385" s="207"/>
      <c r="J2385" s="207"/>
      <c r="K2385" s="207"/>
      <c r="L2385" s="207"/>
      <c r="M2385" s="207"/>
      <c r="N2385" s="207"/>
      <c r="O2385" s="199"/>
      <c r="P2385" s="208"/>
      <c r="Q2385" s="209" t="e">
        <f>IF(OR(C2385="",C2385=R$4,C2385=S$4),NA(),MATCH($B2385&amp;$C2385,K!$E:$E,0))</f>
        <v>#N/A</v>
      </c>
    </row>
    <row r="2386" spans="1:17" ht="20.25">
      <c r="A2386" s="193"/>
      <c r="B2386" s="213"/>
      <c r="C2386" s="213"/>
      <c r="D2386" s="213" t="str">
        <f ca="1">IF(ISERROR($Q2386),"",OFFSET(K!$D$1,$Q2386-1,0))</f>
        <v/>
      </c>
      <c r="E2386" s="213" t="str">
        <f ca="1">IF(ISERROR($Q2386),"",OFFSET(K!$C$1,$Q2386-1,0))</f>
        <v/>
      </c>
      <c r="F2386" s="213" t="str">
        <f t="shared" ca="1" si="37"/>
        <v/>
      </c>
      <c r="G2386" s="198"/>
      <c r="H2386" s="207"/>
      <c r="I2386" s="207"/>
      <c r="J2386" s="207"/>
      <c r="K2386" s="207"/>
      <c r="L2386" s="207"/>
      <c r="M2386" s="207"/>
      <c r="N2386" s="207"/>
      <c r="O2386" s="199"/>
      <c r="P2386" s="208"/>
      <c r="Q2386" s="209" t="e">
        <f>IF(OR(C2386="",C2386=R$4,C2386=S$4),NA(),MATCH($B2386&amp;$C2386,K!$E:$E,0))</f>
        <v>#N/A</v>
      </c>
    </row>
    <row r="2387" spans="1:17" ht="20.25">
      <c r="A2387" s="193"/>
      <c r="B2387" s="213"/>
      <c r="C2387" s="213"/>
      <c r="D2387" s="213" t="str">
        <f ca="1">IF(ISERROR($Q2387),"",OFFSET(K!$D$1,$Q2387-1,0))</f>
        <v/>
      </c>
      <c r="E2387" s="213" t="str">
        <f ca="1">IF(ISERROR($Q2387),"",OFFSET(K!$C$1,$Q2387-1,0))</f>
        <v/>
      </c>
      <c r="F2387" s="213" t="str">
        <f t="shared" ca="1" si="37"/>
        <v/>
      </c>
      <c r="G2387" s="198"/>
      <c r="H2387" s="207"/>
      <c r="I2387" s="207"/>
      <c r="J2387" s="207"/>
      <c r="K2387" s="207"/>
      <c r="L2387" s="207"/>
      <c r="M2387" s="207"/>
      <c r="N2387" s="207"/>
      <c r="O2387" s="199"/>
      <c r="P2387" s="208"/>
      <c r="Q2387" s="209" t="e">
        <f>IF(OR(C2387="",C2387=R$4,C2387=S$4),NA(),MATCH($B2387&amp;$C2387,K!$E:$E,0))</f>
        <v>#N/A</v>
      </c>
    </row>
    <row r="2388" spans="1:17" ht="20.25">
      <c r="A2388" s="193"/>
      <c r="B2388" s="213"/>
      <c r="C2388" s="213"/>
      <c r="D2388" s="213" t="str">
        <f ca="1">IF(ISERROR($Q2388),"",OFFSET(K!$D$1,$Q2388-1,0))</f>
        <v/>
      </c>
      <c r="E2388" s="213" t="str">
        <f ca="1">IF(ISERROR($Q2388),"",OFFSET(K!$C$1,$Q2388-1,0))</f>
        <v/>
      </c>
      <c r="F2388" s="213" t="str">
        <f t="shared" ca="1" si="37"/>
        <v/>
      </c>
      <c r="G2388" s="198"/>
      <c r="H2388" s="207"/>
      <c r="I2388" s="207"/>
      <c r="J2388" s="207"/>
      <c r="K2388" s="207"/>
      <c r="L2388" s="207"/>
      <c r="M2388" s="207"/>
      <c r="N2388" s="207"/>
      <c r="O2388" s="199"/>
      <c r="P2388" s="208"/>
      <c r="Q2388" s="209" t="e">
        <f>IF(OR(C2388="",C2388=R$4,C2388=S$4),NA(),MATCH($B2388&amp;$C2388,K!$E:$E,0))</f>
        <v>#N/A</v>
      </c>
    </row>
    <row r="2389" spans="1:17" ht="20.25">
      <c r="A2389" s="193"/>
      <c r="B2389" s="213"/>
      <c r="C2389" s="213"/>
      <c r="D2389" s="213" t="str">
        <f ca="1">IF(ISERROR($Q2389),"",OFFSET(K!$D$1,$Q2389-1,0))</f>
        <v/>
      </c>
      <c r="E2389" s="213" t="str">
        <f ca="1">IF(ISERROR($Q2389),"",OFFSET(K!$C$1,$Q2389-1,0))</f>
        <v/>
      </c>
      <c r="F2389" s="213" t="str">
        <f t="shared" ca="1" si="37"/>
        <v/>
      </c>
      <c r="G2389" s="198"/>
      <c r="H2389" s="207"/>
      <c r="I2389" s="207"/>
      <c r="J2389" s="207"/>
      <c r="K2389" s="207"/>
      <c r="L2389" s="207"/>
      <c r="M2389" s="207"/>
      <c r="N2389" s="207"/>
      <c r="O2389" s="199"/>
      <c r="P2389" s="208"/>
      <c r="Q2389" s="209" t="e">
        <f>IF(OR(C2389="",C2389=R$4,C2389=S$4),NA(),MATCH($B2389&amp;$C2389,K!$E:$E,0))</f>
        <v>#N/A</v>
      </c>
    </row>
    <row r="2390" spans="1:17" ht="20.25">
      <c r="A2390" s="193"/>
      <c r="B2390" s="213"/>
      <c r="C2390" s="213"/>
      <c r="D2390" s="213" t="str">
        <f ca="1">IF(ISERROR($Q2390),"",OFFSET(K!$D$1,$Q2390-1,0))</f>
        <v/>
      </c>
      <c r="E2390" s="213" t="str">
        <f ca="1">IF(ISERROR($Q2390),"",OFFSET(K!$C$1,$Q2390-1,0))</f>
        <v/>
      </c>
      <c r="F2390" s="213" t="str">
        <f t="shared" ca="1" si="37"/>
        <v/>
      </c>
      <c r="G2390" s="198"/>
      <c r="H2390" s="207"/>
      <c r="I2390" s="207"/>
      <c r="J2390" s="207"/>
      <c r="K2390" s="207"/>
      <c r="L2390" s="207"/>
      <c r="M2390" s="207"/>
      <c r="N2390" s="207"/>
      <c r="O2390" s="199"/>
      <c r="P2390" s="208"/>
      <c r="Q2390" s="209" t="e">
        <f>IF(OR(C2390="",C2390=R$4,C2390=S$4),NA(),MATCH($B2390&amp;$C2390,K!$E:$E,0))</f>
        <v>#N/A</v>
      </c>
    </row>
    <row r="2391" spans="1:17" ht="20.25">
      <c r="A2391" s="193"/>
      <c r="B2391" s="213"/>
      <c r="C2391" s="213"/>
      <c r="D2391" s="213" t="str">
        <f ca="1">IF(ISERROR($Q2391),"",OFFSET(K!$D$1,$Q2391-1,0))</f>
        <v/>
      </c>
      <c r="E2391" s="213" t="str">
        <f ca="1">IF(ISERROR($Q2391),"",OFFSET(K!$C$1,$Q2391-1,0))</f>
        <v/>
      </c>
      <c r="F2391" s="213" t="str">
        <f t="shared" ca="1" si="37"/>
        <v/>
      </c>
      <c r="G2391" s="198"/>
      <c r="H2391" s="207"/>
      <c r="I2391" s="207"/>
      <c r="J2391" s="207"/>
      <c r="K2391" s="207"/>
      <c r="L2391" s="207"/>
      <c r="M2391" s="207"/>
      <c r="N2391" s="207"/>
      <c r="O2391" s="199"/>
      <c r="P2391" s="208"/>
      <c r="Q2391" s="209" t="e">
        <f>IF(OR(C2391="",C2391=R$4,C2391=S$4),NA(),MATCH($B2391&amp;$C2391,K!$E:$E,0))</f>
        <v>#N/A</v>
      </c>
    </row>
    <row r="2392" spans="1:17" ht="20.25">
      <c r="A2392" s="193"/>
      <c r="B2392" s="213"/>
      <c r="C2392" s="213"/>
      <c r="D2392" s="213" t="str">
        <f ca="1">IF(ISERROR($Q2392),"",OFFSET(K!$D$1,$Q2392-1,0))</f>
        <v/>
      </c>
      <c r="E2392" s="213" t="str">
        <f ca="1">IF(ISERROR($Q2392),"",OFFSET(K!$C$1,$Q2392-1,0))</f>
        <v/>
      </c>
      <c r="F2392" s="213" t="str">
        <f t="shared" ca="1" si="37"/>
        <v/>
      </c>
      <c r="G2392" s="198"/>
      <c r="H2392" s="207"/>
      <c r="I2392" s="207"/>
      <c r="J2392" s="207"/>
      <c r="K2392" s="207"/>
      <c r="L2392" s="207"/>
      <c r="M2392" s="207"/>
      <c r="N2392" s="207"/>
      <c r="O2392" s="199"/>
      <c r="P2392" s="208"/>
      <c r="Q2392" s="209" t="e">
        <f>IF(OR(C2392="",C2392=R$4,C2392=S$4),NA(),MATCH($B2392&amp;$C2392,K!$E:$E,0))</f>
        <v>#N/A</v>
      </c>
    </row>
    <row r="2393" spans="1:17" ht="20.25">
      <c r="A2393" s="193"/>
      <c r="B2393" s="213"/>
      <c r="C2393" s="213"/>
      <c r="D2393" s="213" t="str">
        <f ca="1">IF(ISERROR($Q2393),"",OFFSET(K!$D$1,$Q2393-1,0))</f>
        <v/>
      </c>
      <c r="E2393" s="213" t="str">
        <f ca="1">IF(ISERROR($Q2393),"",OFFSET(K!$C$1,$Q2393-1,0))</f>
        <v/>
      </c>
      <c r="F2393" s="213" t="str">
        <f t="shared" ca="1" si="37"/>
        <v/>
      </c>
      <c r="G2393" s="198"/>
      <c r="H2393" s="207"/>
      <c r="I2393" s="207"/>
      <c r="J2393" s="207"/>
      <c r="K2393" s="207"/>
      <c r="L2393" s="207"/>
      <c r="M2393" s="207"/>
      <c r="N2393" s="207"/>
      <c r="O2393" s="199"/>
      <c r="P2393" s="208"/>
      <c r="Q2393" s="209" t="e">
        <f>IF(OR(C2393="",C2393=R$4,C2393=S$4),NA(),MATCH($B2393&amp;$C2393,K!$E:$E,0))</f>
        <v>#N/A</v>
      </c>
    </row>
    <row r="2394" spans="1:17" ht="20.25">
      <c r="A2394" s="193"/>
      <c r="B2394" s="213"/>
      <c r="C2394" s="213"/>
      <c r="D2394" s="213" t="str">
        <f ca="1">IF(ISERROR($Q2394),"",OFFSET(K!$D$1,$Q2394-1,0))</f>
        <v/>
      </c>
      <c r="E2394" s="213" t="str">
        <f ca="1">IF(ISERROR($Q2394),"",OFFSET(K!$C$1,$Q2394-1,0))</f>
        <v/>
      </c>
      <c r="F2394" s="213" t="str">
        <f t="shared" ca="1" si="37"/>
        <v/>
      </c>
      <c r="G2394" s="198"/>
      <c r="H2394" s="207"/>
      <c r="I2394" s="207"/>
      <c r="J2394" s="207"/>
      <c r="K2394" s="207"/>
      <c r="L2394" s="207"/>
      <c r="M2394" s="207"/>
      <c r="N2394" s="207"/>
      <c r="O2394" s="199"/>
      <c r="P2394" s="208"/>
      <c r="Q2394" s="209" t="e">
        <f>IF(OR(C2394="",C2394=R$4,C2394=S$4),NA(),MATCH($B2394&amp;$C2394,K!$E:$E,0))</f>
        <v>#N/A</v>
      </c>
    </row>
    <row r="2395" spans="1:17" ht="20.25">
      <c r="A2395" s="193"/>
      <c r="B2395" s="213"/>
      <c r="C2395" s="213"/>
      <c r="D2395" s="213" t="str">
        <f ca="1">IF(ISERROR($Q2395),"",OFFSET(K!$D$1,$Q2395-1,0))</f>
        <v/>
      </c>
      <c r="E2395" s="213" t="str">
        <f ca="1">IF(ISERROR($Q2395),"",OFFSET(K!$C$1,$Q2395-1,0))</f>
        <v/>
      </c>
      <c r="F2395" s="213" t="str">
        <f t="shared" ca="1" si="37"/>
        <v/>
      </c>
      <c r="G2395" s="198"/>
      <c r="H2395" s="207"/>
      <c r="I2395" s="207"/>
      <c r="J2395" s="207"/>
      <c r="K2395" s="207"/>
      <c r="L2395" s="207"/>
      <c r="M2395" s="207"/>
      <c r="N2395" s="207"/>
      <c r="O2395" s="199"/>
      <c r="P2395" s="208"/>
      <c r="Q2395" s="209" t="e">
        <f>IF(OR(C2395="",C2395=R$4,C2395=S$4),NA(),MATCH($B2395&amp;$C2395,K!$E:$E,0))</f>
        <v>#N/A</v>
      </c>
    </row>
    <row r="2396" spans="1:17" ht="20.25">
      <c r="A2396" s="193"/>
      <c r="B2396" s="213"/>
      <c r="C2396" s="213"/>
      <c r="D2396" s="213" t="str">
        <f ca="1">IF(ISERROR($Q2396),"",OFFSET(K!$D$1,$Q2396-1,0))</f>
        <v/>
      </c>
      <c r="E2396" s="213" t="str">
        <f ca="1">IF(ISERROR($Q2396),"",OFFSET(K!$C$1,$Q2396-1,0))</f>
        <v/>
      </c>
      <c r="F2396" s="213" t="str">
        <f t="shared" ca="1" si="37"/>
        <v/>
      </c>
      <c r="G2396" s="198"/>
      <c r="H2396" s="207"/>
      <c r="I2396" s="207"/>
      <c r="J2396" s="207"/>
      <c r="K2396" s="207"/>
      <c r="L2396" s="207"/>
      <c r="M2396" s="207"/>
      <c r="N2396" s="207"/>
      <c r="O2396" s="199"/>
      <c r="P2396" s="208"/>
      <c r="Q2396" s="209" t="e">
        <f>IF(OR(C2396="",C2396=R$4,C2396=S$4),NA(),MATCH($B2396&amp;$C2396,K!$E:$E,0))</f>
        <v>#N/A</v>
      </c>
    </row>
    <row r="2397" spans="1:17" ht="20.25">
      <c r="A2397" s="193"/>
      <c r="B2397" s="213"/>
      <c r="C2397" s="213"/>
      <c r="D2397" s="213" t="str">
        <f ca="1">IF(ISERROR($Q2397),"",OFFSET(K!$D$1,$Q2397-1,0))</f>
        <v/>
      </c>
      <c r="E2397" s="213" t="str">
        <f ca="1">IF(ISERROR($Q2397),"",OFFSET(K!$C$1,$Q2397-1,0))</f>
        <v/>
      </c>
      <c r="F2397" s="213" t="str">
        <f t="shared" ca="1" si="37"/>
        <v/>
      </c>
      <c r="G2397" s="198"/>
      <c r="H2397" s="207"/>
      <c r="I2397" s="207"/>
      <c r="J2397" s="207"/>
      <c r="K2397" s="207"/>
      <c r="L2397" s="207"/>
      <c r="M2397" s="207"/>
      <c r="N2397" s="207"/>
      <c r="O2397" s="199"/>
      <c r="P2397" s="208"/>
      <c r="Q2397" s="209" t="e">
        <f>IF(OR(C2397="",C2397=R$4,C2397=S$4),NA(),MATCH($B2397&amp;$C2397,K!$E:$E,0))</f>
        <v>#N/A</v>
      </c>
    </row>
    <row r="2398" spans="1:17" ht="20.25">
      <c r="A2398" s="193"/>
      <c r="B2398" s="213"/>
      <c r="C2398" s="213"/>
      <c r="D2398" s="213" t="str">
        <f ca="1">IF(ISERROR($Q2398),"",OFFSET(K!$D$1,$Q2398-1,0))</f>
        <v/>
      </c>
      <c r="E2398" s="213" t="str">
        <f ca="1">IF(ISERROR($Q2398),"",OFFSET(K!$C$1,$Q2398-1,0))</f>
        <v/>
      </c>
      <c r="F2398" s="213" t="str">
        <f t="shared" ca="1" si="37"/>
        <v/>
      </c>
      <c r="G2398" s="198"/>
      <c r="H2398" s="207"/>
      <c r="I2398" s="207"/>
      <c r="J2398" s="207"/>
      <c r="K2398" s="207"/>
      <c r="L2398" s="207"/>
      <c r="M2398" s="207"/>
      <c r="N2398" s="207"/>
      <c r="O2398" s="199"/>
      <c r="P2398" s="208"/>
      <c r="Q2398" s="209" t="e">
        <f>IF(OR(C2398="",C2398=R$4,C2398=S$4),NA(),MATCH($B2398&amp;$C2398,K!$E:$E,0))</f>
        <v>#N/A</v>
      </c>
    </row>
    <row r="2399" spans="1:17" ht="20.25">
      <c r="A2399" s="193"/>
      <c r="B2399" s="213"/>
      <c r="C2399" s="213"/>
      <c r="D2399" s="213" t="str">
        <f ca="1">IF(ISERROR($Q2399),"",OFFSET(K!$D$1,$Q2399-1,0))</f>
        <v/>
      </c>
      <c r="E2399" s="213" t="str">
        <f ca="1">IF(ISERROR($Q2399),"",OFFSET(K!$C$1,$Q2399-1,0))</f>
        <v/>
      </c>
      <c r="F2399" s="213" t="str">
        <f t="shared" ca="1" si="37"/>
        <v/>
      </c>
      <c r="G2399" s="198"/>
      <c r="H2399" s="207"/>
      <c r="I2399" s="207"/>
      <c r="J2399" s="207"/>
      <c r="K2399" s="207"/>
      <c r="L2399" s="207"/>
      <c r="M2399" s="207"/>
      <c r="N2399" s="207"/>
      <c r="O2399" s="199"/>
      <c r="P2399" s="208"/>
      <c r="Q2399" s="209" t="e">
        <f>IF(OR(C2399="",C2399=R$4,C2399=S$4),NA(),MATCH($B2399&amp;$C2399,K!$E:$E,0))</f>
        <v>#N/A</v>
      </c>
    </row>
    <row r="2400" spans="1:17" ht="20.25">
      <c r="A2400" s="193"/>
      <c r="B2400" s="213"/>
      <c r="C2400" s="213"/>
      <c r="D2400" s="213" t="str">
        <f ca="1">IF(ISERROR($Q2400),"",OFFSET(K!$D$1,$Q2400-1,0))</f>
        <v/>
      </c>
      <c r="E2400" s="213" t="str">
        <f ca="1">IF(ISERROR($Q2400),"",OFFSET(K!$C$1,$Q2400-1,0))</f>
        <v/>
      </c>
      <c r="F2400" s="213" t="str">
        <f t="shared" ca="1" si="37"/>
        <v/>
      </c>
      <c r="G2400" s="198"/>
      <c r="H2400" s="207"/>
      <c r="I2400" s="207"/>
      <c r="J2400" s="207"/>
      <c r="K2400" s="207"/>
      <c r="L2400" s="207"/>
      <c r="M2400" s="207"/>
      <c r="N2400" s="207"/>
      <c r="O2400" s="199"/>
      <c r="P2400" s="208"/>
      <c r="Q2400" s="209" t="e">
        <f>IF(OR(C2400="",C2400=R$4,C2400=S$4),NA(),MATCH($B2400&amp;$C2400,K!$E:$E,0))</f>
        <v>#N/A</v>
      </c>
    </row>
    <row r="2401" spans="1:17" ht="20.25">
      <c r="A2401" s="193"/>
      <c r="B2401" s="213"/>
      <c r="C2401" s="213"/>
      <c r="D2401" s="213" t="str">
        <f ca="1">IF(ISERROR($Q2401),"",OFFSET(K!$D$1,$Q2401-1,0))</f>
        <v/>
      </c>
      <c r="E2401" s="213" t="str">
        <f ca="1">IF(ISERROR($Q2401),"",OFFSET(K!$C$1,$Q2401-1,0))</f>
        <v/>
      </c>
      <c r="F2401" s="213" t="str">
        <f t="shared" ca="1" si="37"/>
        <v/>
      </c>
      <c r="G2401" s="198"/>
      <c r="H2401" s="207"/>
      <c r="I2401" s="207"/>
      <c r="J2401" s="207"/>
      <c r="K2401" s="207"/>
      <c r="L2401" s="207"/>
      <c r="M2401" s="207"/>
      <c r="N2401" s="207"/>
      <c r="O2401" s="199"/>
      <c r="P2401" s="208"/>
      <c r="Q2401" s="209" t="e">
        <f>IF(OR(C2401="",C2401=R$4,C2401=S$4),NA(),MATCH($B2401&amp;$C2401,K!$E:$E,0))</f>
        <v>#N/A</v>
      </c>
    </row>
    <row r="2402" spans="1:17" ht="20.25">
      <c r="A2402" s="193"/>
      <c r="B2402" s="213"/>
      <c r="C2402" s="213"/>
      <c r="D2402" s="213" t="str">
        <f ca="1">IF(ISERROR($Q2402),"",OFFSET(K!$D$1,$Q2402-1,0))</f>
        <v/>
      </c>
      <c r="E2402" s="213" t="str">
        <f ca="1">IF(ISERROR($Q2402),"",OFFSET(K!$C$1,$Q2402-1,0))</f>
        <v/>
      </c>
      <c r="F2402" s="213" t="str">
        <f t="shared" ca="1" si="37"/>
        <v/>
      </c>
      <c r="G2402" s="198"/>
      <c r="H2402" s="207"/>
      <c r="I2402" s="207"/>
      <c r="J2402" s="207"/>
      <c r="K2402" s="207"/>
      <c r="L2402" s="207"/>
      <c r="M2402" s="207"/>
      <c r="N2402" s="207"/>
      <c r="O2402" s="199"/>
      <c r="P2402" s="208"/>
      <c r="Q2402" s="209" t="e">
        <f>IF(OR(C2402="",C2402=R$4,C2402=S$4),NA(),MATCH($B2402&amp;$C2402,K!$E:$E,0))</f>
        <v>#N/A</v>
      </c>
    </row>
    <row r="2403" spans="1:17" ht="20.25">
      <c r="A2403" s="193"/>
      <c r="B2403" s="213"/>
      <c r="C2403" s="213"/>
      <c r="D2403" s="213" t="str">
        <f ca="1">IF(ISERROR($Q2403),"",OFFSET(K!$D$1,$Q2403-1,0))</f>
        <v/>
      </c>
      <c r="E2403" s="213" t="str">
        <f ca="1">IF(ISERROR($Q2403),"",OFFSET(K!$C$1,$Q2403-1,0))</f>
        <v/>
      </c>
      <c r="F2403" s="213" t="str">
        <f t="shared" ca="1" si="37"/>
        <v/>
      </c>
      <c r="G2403" s="198"/>
      <c r="H2403" s="207"/>
      <c r="I2403" s="207"/>
      <c r="J2403" s="207"/>
      <c r="K2403" s="207"/>
      <c r="L2403" s="207"/>
      <c r="M2403" s="207"/>
      <c r="N2403" s="207"/>
      <c r="O2403" s="199"/>
      <c r="P2403" s="208"/>
      <c r="Q2403" s="209" t="e">
        <f>IF(OR(C2403="",C2403=R$4,C2403=S$4),NA(),MATCH($B2403&amp;$C2403,K!$E:$E,0))</f>
        <v>#N/A</v>
      </c>
    </row>
    <row r="2404" spans="1:17" ht="20.25">
      <c r="A2404" s="193"/>
      <c r="B2404" s="213"/>
      <c r="C2404" s="213"/>
      <c r="D2404" s="213" t="str">
        <f ca="1">IF(ISERROR($Q2404),"",OFFSET(K!$D$1,$Q2404-1,0))</f>
        <v/>
      </c>
      <c r="E2404" s="213" t="str">
        <f ca="1">IF(ISERROR($Q2404),"",OFFSET(K!$C$1,$Q2404-1,0))</f>
        <v/>
      </c>
      <c r="F2404" s="213" t="str">
        <f t="shared" ca="1" si="37"/>
        <v/>
      </c>
      <c r="G2404" s="198"/>
      <c r="H2404" s="207"/>
      <c r="I2404" s="207"/>
      <c r="J2404" s="207"/>
      <c r="K2404" s="207"/>
      <c r="L2404" s="207"/>
      <c r="M2404" s="207"/>
      <c r="N2404" s="207"/>
      <c r="O2404" s="199"/>
      <c r="P2404" s="208"/>
      <c r="Q2404" s="209" t="e">
        <f>IF(OR(C2404="",C2404=R$4,C2404=S$4),NA(),MATCH($B2404&amp;$C2404,K!$E:$E,0))</f>
        <v>#N/A</v>
      </c>
    </row>
    <row r="2405" spans="1:17" ht="20.25">
      <c r="A2405" s="193"/>
      <c r="B2405" s="213"/>
      <c r="C2405" s="213"/>
      <c r="D2405" s="213" t="str">
        <f ca="1">IF(ISERROR($Q2405),"",OFFSET(K!$D$1,$Q2405-1,0))</f>
        <v/>
      </c>
      <c r="E2405" s="213" t="str">
        <f ca="1">IF(ISERROR($Q2405),"",OFFSET(K!$C$1,$Q2405-1,0))</f>
        <v/>
      </c>
      <c r="F2405" s="213" t="str">
        <f t="shared" ca="1" si="37"/>
        <v/>
      </c>
      <c r="G2405" s="198"/>
      <c r="H2405" s="207"/>
      <c r="I2405" s="207"/>
      <c r="J2405" s="207"/>
      <c r="K2405" s="207"/>
      <c r="L2405" s="207"/>
      <c r="M2405" s="207"/>
      <c r="N2405" s="207"/>
      <c r="O2405" s="199"/>
      <c r="P2405" s="208"/>
      <c r="Q2405" s="209" t="e">
        <f>IF(OR(C2405="",C2405=R$4,C2405=S$4),NA(),MATCH($B2405&amp;$C2405,K!$E:$E,0))</f>
        <v>#N/A</v>
      </c>
    </row>
    <row r="2406" spans="1:17" ht="20.25">
      <c r="A2406" s="193"/>
      <c r="B2406" s="213"/>
      <c r="C2406" s="213"/>
      <c r="D2406" s="213" t="str">
        <f ca="1">IF(ISERROR($Q2406),"",OFFSET(K!$D$1,$Q2406-1,0))</f>
        <v/>
      </c>
      <c r="E2406" s="213" t="str">
        <f ca="1">IF(ISERROR($Q2406),"",OFFSET(K!$C$1,$Q2406-1,0))</f>
        <v/>
      </c>
      <c r="F2406" s="213" t="str">
        <f t="shared" ca="1" si="37"/>
        <v/>
      </c>
      <c r="G2406" s="198"/>
      <c r="H2406" s="207"/>
      <c r="I2406" s="207"/>
      <c r="J2406" s="207"/>
      <c r="K2406" s="207"/>
      <c r="L2406" s="207"/>
      <c r="M2406" s="207"/>
      <c r="N2406" s="207"/>
      <c r="O2406" s="199"/>
      <c r="P2406" s="208"/>
      <c r="Q2406" s="209" t="e">
        <f>IF(OR(C2406="",C2406=R$4,C2406=S$4),NA(),MATCH($B2406&amp;$C2406,K!$E:$E,0))</f>
        <v>#N/A</v>
      </c>
    </row>
    <row r="2407" spans="1:17" ht="20.25">
      <c r="A2407" s="193"/>
      <c r="B2407" s="213"/>
      <c r="C2407" s="213"/>
      <c r="D2407" s="213" t="str">
        <f ca="1">IF(ISERROR($Q2407),"",OFFSET(K!$D$1,$Q2407-1,0))</f>
        <v/>
      </c>
      <c r="E2407" s="213" t="str">
        <f ca="1">IF(ISERROR($Q2407),"",OFFSET(K!$C$1,$Q2407-1,0))</f>
        <v/>
      </c>
      <c r="F2407" s="213" t="str">
        <f t="shared" ca="1" si="37"/>
        <v/>
      </c>
      <c r="G2407" s="198"/>
      <c r="H2407" s="207"/>
      <c r="I2407" s="207"/>
      <c r="J2407" s="207"/>
      <c r="K2407" s="207"/>
      <c r="L2407" s="207"/>
      <c r="M2407" s="207"/>
      <c r="N2407" s="207"/>
      <c r="O2407" s="199"/>
      <c r="P2407" s="208"/>
      <c r="Q2407" s="209" t="e">
        <f>IF(OR(C2407="",C2407=R$4,C2407=S$4),NA(),MATCH($B2407&amp;$C2407,K!$E:$E,0))</f>
        <v>#N/A</v>
      </c>
    </row>
    <row r="2408" spans="1:17" ht="20.25">
      <c r="A2408" s="193"/>
      <c r="B2408" s="213"/>
      <c r="C2408" s="213"/>
      <c r="D2408" s="213" t="str">
        <f ca="1">IF(ISERROR($Q2408),"",OFFSET(K!$D$1,$Q2408-1,0))</f>
        <v/>
      </c>
      <c r="E2408" s="213" t="str">
        <f ca="1">IF(ISERROR($Q2408),"",OFFSET(K!$C$1,$Q2408-1,0))</f>
        <v/>
      </c>
      <c r="F2408" s="213" t="str">
        <f t="shared" ca="1" si="37"/>
        <v/>
      </c>
      <c r="G2408" s="198"/>
      <c r="H2408" s="207"/>
      <c r="I2408" s="207"/>
      <c r="J2408" s="207"/>
      <c r="K2408" s="207"/>
      <c r="L2408" s="207"/>
      <c r="M2408" s="207"/>
      <c r="N2408" s="207"/>
      <c r="O2408" s="199"/>
      <c r="P2408" s="208"/>
      <c r="Q2408" s="209" t="e">
        <f>IF(OR(C2408="",C2408=R$4,C2408=S$4),NA(),MATCH($B2408&amp;$C2408,K!$E:$E,0))</f>
        <v>#N/A</v>
      </c>
    </row>
    <row r="2409" spans="1:17" ht="20.25">
      <c r="A2409" s="193"/>
      <c r="B2409" s="213"/>
      <c r="C2409" s="213"/>
      <c r="D2409" s="213" t="str">
        <f ca="1">IF(ISERROR($Q2409),"",OFFSET(K!$D$1,$Q2409-1,0))</f>
        <v/>
      </c>
      <c r="E2409" s="213" t="str">
        <f ca="1">IF(ISERROR($Q2409),"",OFFSET(K!$C$1,$Q2409-1,0))</f>
        <v/>
      </c>
      <c r="F2409" s="213" t="str">
        <f t="shared" ca="1" si="37"/>
        <v/>
      </c>
      <c r="G2409" s="198"/>
      <c r="H2409" s="207"/>
      <c r="I2409" s="207"/>
      <c r="J2409" s="207"/>
      <c r="K2409" s="207"/>
      <c r="L2409" s="207"/>
      <c r="M2409" s="207"/>
      <c r="N2409" s="207"/>
      <c r="O2409" s="199"/>
      <c r="P2409" s="208"/>
      <c r="Q2409" s="209" t="e">
        <f>IF(OR(C2409="",C2409=R$4,C2409=S$4),NA(),MATCH($B2409&amp;$C2409,K!$E:$E,0))</f>
        <v>#N/A</v>
      </c>
    </row>
    <row r="2410" spans="1:17" ht="20.25">
      <c r="A2410" s="193"/>
      <c r="B2410" s="213"/>
      <c r="C2410" s="213"/>
      <c r="D2410" s="213" t="str">
        <f ca="1">IF(ISERROR($Q2410),"",OFFSET(K!$D$1,$Q2410-1,0))</f>
        <v/>
      </c>
      <c r="E2410" s="213" t="str">
        <f ca="1">IF(ISERROR($Q2410),"",OFFSET(K!$C$1,$Q2410-1,0))</f>
        <v/>
      </c>
      <c r="F2410" s="213" t="str">
        <f t="shared" ca="1" si="37"/>
        <v/>
      </c>
      <c r="G2410" s="198"/>
      <c r="H2410" s="207"/>
      <c r="I2410" s="207"/>
      <c r="J2410" s="207"/>
      <c r="K2410" s="207"/>
      <c r="L2410" s="207"/>
      <c r="M2410" s="207"/>
      <c r="N2410" s="207"/>
      <c r="O2410" s="199"/>
      <c r="P2410" s="208"/>
      <c r="Q2410" s="209" t="e">
        <f>IF(OR(C2410="",C2410=R$4,C2410=S$4),NA(),MATCH($B2410&amp;$C2410,K!$E:$E,0))</f>
        <v>#N/A</v>
      </c>
    </row>
    <row r="2411" spans="1:17" ht="20.25">
      <c r="A2411" s="193"/>
      <c r="B2411" s="213"/>
      <c r="C2411" s="213"/>
      <c r="D2411" s="213" t="str">
        <f ca="1">IF(ISERROR($Q2411),"",OFFSET(K!$D$1,$Q2411-1,0))</f>
        <v/>
      </c>
      <c r="E2411" s="213" t="str">
        <f ca="1">IF(ISERROR($Q2411),"",OFFSET(K!$C$1,$Q2411-1,0))</f>
        <v/>
      </c>
      <c r="F2411" s="213" t="str">
        <f t="shared" ca="1" si="37"/>
        <v/>
      </c>
      <c r="G2411" s="198"/>
      <c r="H2411" s="207"/>
      <c r="I2411" s="207"/>
      <c r="J2411" s="207"/>
      <c r="K2411" s="207"/>
      <c r="L2411" s="207"/>
      <c r="M2411" s="207"/>
      <c r="N2411" s="207"/>
      <c r="O2411" s="199"/>
      <c r="P2411" s="208"/>
      <c r="Q2411" s="209" t="e">
        <f>IF(OR(C2411="",C2411=R$4,C2411=S$4),NA(),MATCH($B2411&amp;$C2411,K!$E:$E,0))</f>
        <v>#N/A</v>
      </c>
    </row>
    <row r="2412" spans="1:17" ht="20.25">
      <c r="A2412" s="193"/>
      <c r="B2412" s="213"/>
      <c r="C2412" s="213"/>
      <c r="D2412" s="213" t="str">
        <f ca="1">IF(ISERROR($Q2412),"",OFFSET(K!$D$1,$Q2412-1,0))</f>
        <v/>
      </c>
      <c r="E2412" s="213" t="str">
        <f ca="1">IF(ISERROR($Q2412),"",OFFSET(K!$C$1,$Q2412-1,0))</f>
        <v/>
      </c>
      <c r="F2412" s="213" t="str">
        <f t="shared" ca="1" si="37"/>
        <v/>
      </c>
      <c r="G2412" s="198"/>
      <c r="H2412" s="207"/>
      <c r="I2412" s="207"/>
      <c r="J2412" s="207"/>
      <c r="K2412" s="207"/>
      <c r="L2412" s="207"/>
      <c r="M2412" s="207"/>
      <c r="N2412" s="207"/>
      <c r="O2412" s="199"/>
      <c r="P2412" s="208"/>
      <c r="Q2412" s="209" t="e">
        <f>IF(OR(C2412="",C2412=R$4,C2412=S$4),NA(),MATCH($B2412&amp;$C2412,K!$E:$E,0))</f>
        <v>#N/A</v>
      </c>
    </row>
    <row r="2413" spans="1:17" ht="20.25">
      <c r="A2413" s="193"/>
      <c r="B2413" s="213"/>
      <c r="C2413" s="213"/>
      <c r="D2413" s="213" t="str">
        <f ca="1">IF(ISERROR($Q2413),"",OFFSET(K!$D$1,$Q2413-1,0))</f>
        <v/>
      </c>
      <c r="E2413" s="213" t="str">
        <f ca="1">IF(ISERROR($Q2413),"",OFFSET(K!$C$1,$Q2413-1,0))</f>
        <v/>
      </c>
      <c r="F2413" s="213" t="str">
        <f t="shared" ca="1" si="37"/>
        <v/>
      </c>
      <c r="G2413" s="198"/>
      <c r="H2413" s="207"/>
      <c r="I2413" s="207"/>
      <c r="J2413" s="207"/>
      <c r="K2413" s="207"/>
      <c r="L2413" s="207"/>
      <c r="M2413" s="207"/>
      <c r="N2413" s="207"/>
      <c r="O2413" s="199"/>
      <c r="P2413" s="208"/>
      <c r="Q2413" s="209" t="e">
        <f>IF(OR(C2413="",C2413=R$4,C2413=S$4),NA(),MATCH($B2413&amp;$C2413,K!$E:$E,0))</f>
        <v>#N/A</v>
      </c>
    </row>
    <row r="2414" spans="1:17" ht="20.25">
      <c r="A2414" s="193"/>
      <c r="B2414" s="213"/>
      <c r="C2414" s="213"/>
      <c r="D2414" s="213" t="str">
        <f ca="1">IF(ISERROR($Q2414),"",OFFSET(K!$D$1,$Q2414-1,0))</f>
        <v/>
      </c>
      <c r="E2414" s="213" t="str">
        <f ca="1">IF(ISERROR($Q2414),"",OFFSET(K!$C$1,$Q2414-1,0))</f>
        <v/>
      </c>
      <c r="F2414" s="213" t="str">
        <f t="shared" ca="1" si="37"/>
        <v/>
      </c>
      <c r="G2414" s="198"/>
      <c r="H2414" s="207"/>
      <c r="I2414" s="207"/>
      <c r="J2414" s="207"/>
      <c r="K2414" s="207"/>
      <c r="L2414" s="207"/>
      <c r="M2414" s="207"/>
      <c r="N2414" s="207"/>
      <c r="O2414" s="199"/>
      <c r="P2414" s="208"/>
      <c r="Q2414" s="209" t="e">
        <f>IF(OR(C2414="",C2414=R$4,C2414=S$4),NA(),MATCH($B2414&amp;$C2414,K!$E:$E,0))</f>
        <v>#N/A</v>
      </c>
    </row>
    <row r="2415" spans="1:17" ht="20.25">
      <c r="A2415" s="193"/>
      <c r="B2415" s="213"/>
      <c r="C2415" s="213"/>
      <c r="D2415" s="213" t="str">
        <f ca="1">IF(ISERROR($Q2415),"",OFFSET(K!$D$1,$Q2415-1,0))</f>
        <v/>
      </c>
      <c r="E2415" s="213" t="str">
        <f ca="1">IF(ISERROR($Q2415),"",OFFSET(K!$C$1,$Q2415-1,0))</f>
        <v/>
      </c>
      <c r="F2415" s="213" t="str">
        <f t="shared" ca="1" si="37"/>
        <v/>
      </c>
      <c r="G2415" s="198"/>
      <c r="H2415" s="207"/>
      <c r="I2415" s="207"/>
      <c r="J2415" s="207"/>
      <c r="K2415" s="207"/>
      <c r="L2415" s="207"/>
      <c r="M2415" s="207"/>
      <c r="N2415" s="207"/>
      <c r="O2415" s="199"/>
      <c r="P2415" s="208"/>
      <c r="Q2415" s="209" t="e">
        <f>IF(OR(C2415="",C2415=R$4,C2415=S$4),NA(),MATCH($B2415&amp;$C2415,K!$E:$E,0))</f>
        <v>#N/A</v>
      </c>
    </row>
    <row r="2416" spans="1:17" ht="20.25">
      <c r="A2416" s="193"/>
      <c r="B2416" s="213"/>
      <c r="C2416" s="213"/>
      <c r="D2416" s="213" t="str">
        <f ca="1">IF(ISERROR($Q2416),"",OFFSET(K!$D$1,$Q2416-1,0))</f>
        <v/>
      </c>
      <c r="E2416" s="213" t="str">
        <f ca="1">IF(ISERROR($Q2416),"",OFFSET(K!$C$1,$Q2416-1,0))</f>
        <v/>
      </c>
      <c r="F2416" s="213" t="str">
        <f t="shared" ca="1" si="37"/>
        <v/>
      </c>
      <c r="G2416" s="198"/>
      <c r="H2416" s="207"/>
      <c r="I2416" s="207"/>
      <c r="J2416" s="207"/>
      <c r="K2416" s="207"/>
      <c r="L2416" s="207"/>
      <c r="M2416" s="207"/>
      <c r="N2416" s="207"/>
      <c r="O2416" s="199"/>
      <c r="P2416" s="208"/>
      <c r="Q2416" s="209" t="e">
        <f>IF(OR(C2416="",C2416=R$4,C2416=S$4),NA(),MATCH($B2416&amp;$C2416,K!$E:$E,0))</f>
        <v>#N/A</v>
      </c>
    </row>
    <row r="2417" spans="1:17" ht="20.25">
      <c r="A2417" s="193"/>
      <c r="B2417" s="213"/>
      <c r="C2417" s="213"/>
      <c r="D2417" s="213" t="str">
        <f ca="1">IF(ISERROR($Q2417),"",OFFSET(K!$D$1,$Q2417-1,0))</f>
        <v/>
      </c>
      <c r="E2417" s="213" t="str">
        <f ca="1">IF(ISERROR($Q2417),"",OFFSET(K!$C$1,$Q2417-1,0))</f>
        <v/>
      </c>
      <c r="F2417" s="213" t="str">
        <f t="shared" ca="1" si="37"/>
        <v/>
      </c>
      <c r="G2417" s="198"/>
      <c r="H2417" s="207"/>
      <c r="I2417" s="207"/>
      <c r="J2417" s="207"/>
      <c r="K2417" s="207"/>
      <c r="L2417" s="207"/>
      <c r="M2417" s="207"/>
      <c r="N2417" s="207"/>
      <c r="O2417" s="199"/>
      <c r="P2417" s="208"/>
      <c r="Q2417" s="209" t="e">
        <f>IF(OR(C2417="",C2417=R$4,C2417=S$4),NA(),MATCH($B2417&amp;$C2417,K!$E:$E,0))</f>
        <v>#N/A</v>
      </c>
    </row>
    <row r="2418" spans="1:17" ht="20.25">
      <c r="A2418" s="193"/>
      <c r="B2418" s="213"/>
      <c r="C2418" s="213"/>
      <c r="D2418" s="213" t="str">
        <f ca="1">IF(ISERROR($Q2418),"",OFFSET(K!$D$1,$Q2418-1,0))</f>
        <v/>
      </c>
      <c r="E2418" s="213" t="str">
        <f ca="1">IF(ISERROR($Q2418),"",OFFSET(K!$C$1,$Q2418-1,0))</f>
        <v/>
      </c>
      <c r="F2418" s="213" t="str">
        <f t="shared" ca="1" si="37"/>
        <v/>
      </c>
      <c r="G2418" s="198"/>
      <c r="H2418" s="207"/>
      <c r="I2418" s="207"/>
      <c r="J2418" s="207"/>
      <c r="K2418" s="207"/>
      <c r="L2418" s="207"/>
      <c r="M2418" s="207"/>
      <c r="N2418" s="207"/>
      <c r="O2418" s="199"/>
      <c r="P2418" s="208"/>
      <c r="Q2418" s="209" t="e">
        <f>IF(OR(C2418="",C2418=R$4,C2418=S$4),NA(),MATCH($B2418&amp;$C2418,K!$E:$E,0))</f>
        <v>#N/A</v>
      </c>
    </row>
    <row r="2419" spans="1:17" ht="20.25">
      <c r="A2419" s="193"/>
      <c r="B2419" s="213"/>
      <c r="C2419" s="213"/>
      <c r="D2419" s="213" t="str">
        <f ca="1">IF(ISERROR($Q2419),"",OFFSET(K!$D$1,$Q2419-1,0))</f>
        <v/>
      </c>
      <c r="E2419" s="213" t="str">
        <f ca="1">IF(ISERROR($Q2419),"",OFFSET(K!$C$1,$Q2419-1,0))</f>
        <v/>
      </c>
      <c r="F2419" s="213" t="str">
        <f t="shared" ca="1" si="37"/>
        <v/>
      </c>
      <c r="G2419" s="198"/>
      <c r="H2419" s="207"/>
      <c r="I2419" s="207"/>
      <c r="J2419" s="207"/>
      <c r="K2419" s="207"/>
      <c r="L2419" s="207"/>
      <c r="M2419" s="207"/>
      <c r="N2419" s="207"/>
      <c r="O2419" s="199"/>
      <c r="P2419" s="208"/>
      <c r="Q2419" s="209" t="e">
        <f>IF(OR(C2419="",C2419=R$4,C2419=S$4),NA(),MATCH($B2419&amp;$C2419,K!$E:$E,0))</f>
        <v>#N/A</v>
      </c>
    </row>
    <row r="2420" spans="1:17" ht="20.25">
      <c r="A2420" s="193"/>
      <c r="B2420" s="213"/>
      <c r="C2420" s="213"/>
      <c r="D2420" s="213" t="str">
        <f ca="1">IF(ISERROR($Q2420),"",OFFSET(K!$D$1,$Q2420-1,0))</f>
        <v/>
      </c>
      <c r="E2420" s="213" t="str">
        <f ca="1">IF(ISERROR($Q2420),"",OFFSET(K!$C$1,$Q2420-1,0))</f>
        <v/>
      </c>
      <c r="F2420" s="213" t="str">
        <f t="shared" ca="1" si="37"/>
        <v/>
      </c>
      <c r="G2420" s="198"/>
      <c r="H2420" s="207"/>
      <c r="I2420" s="207"/>
      <c r="J2420" s="207"/>
      <c r="K2420" s="207"/>
      <c r="L2420" s="207"/>
      <c r="M2420" s="207"/>
      <c r="N2420" s="207"/>
      <c r="O2420" s="199"/>
      <c r="P2420" s="208"/>
      <c r="Q2420" s="209" t="e">
        <f>IF(OR(C2420="",C2420=R$4,C2420=S$4),NA(),MATCH($B2420&amp;$C2420,K!$E:$E,0))</f>
        <v>#N/A</v>
      </c>
    </row>
    <row r="2421" spans="1:17" ht="20.25">
      <c r="A2421" s="193"/>
      <c r="B2421" s="213"/>
      <c r="C2421" s="213"/>
      <c r="D2421" s="213" t="str">
        <f ca="1">IF(ISERROR($Q2421),"",OFFSET(K!$D$1,$Q2421-1,0))</f>
        <v/>
      </c>
      <c r="E2421" s="213" t="str">
        <f ca="1">IF(ISERROR($Q2421),"",OFFSET(K!$C$1,$Q2421-1,0))</f>
        <v/>
      </c>
      <c r="F2421" s="213" t="str">
        <f t="shared" ca="1" si="37"/>
        <v/>
      </c>
      <c r="G2421" s="198"/>
      <c r="H2421" s="207"/>
      <c r="I2421" s="207"/>
      <c r="J2421" s="207"/>
      <c r="K2421" s="207"/>
      <c r="L2421" s="207"/>
      <c r="M2421" s="207"/>
      <c r="N2421" s="207"/>
      <c r="O2421" s="199"/>
      <c r="P2421" s="208"/>
      <c r="Q2421" s="209" t="e">
        <f>IF(OR(C2421="",C2421=R$4,C2421=S$4),NA(),MATCH($B2421&amp;$C2421,K!$E:$E,0))</f>
        <v>#N/A</v>
      </c>
    </row>
    <row r="2422" spans="1:17" ht="20.25">
      <c r="A2422" s="193"/>
      <c r="B2422" s="213"/>
      <c r="C2422" s="213"/>
      <c r="D2422" s="213" t="str">
        <f ca="1">IF(ISERROR($Q2422),"",OFFSET(K!$D$1,$Q2422-1,0))</f>
        <v/>
      </c>
      <c r="E2422" s="213" t="str">
        <f ca="1">IF(ISERROR($Q2422),"",OFFSET(K!$C$1,$Q2422-1,0))</f>
        <v/>
      </c>
      <c r="F2422" s="213" t="str">
        <f t="shared" ca="1" si="37"/>
        <v/>
      </c>
      <c r="G2422" s="198"/>
      <c r="H2422" s="207"/>
      <c r="I2422" s="207"/>
      <c r="J2422" s="207"/>
      <c r="K2422" s="207"/>
      <c r="L2422" s="207"/>
      <c r="M2422" s="207"/>
      <c r="N2422" s="207"/>
      <c r="O2422" s="199"/>
      <c r="P2422" s="208"/>
      <c r="Q2422" s="209" t="e">
        <f>IF(OR(C2422="",C2422=R$4,C2422=S$4),NA(),MATCH($B2422&amp;$C2422,K!$E:$E,0))</f>
        <v>#N/A</v>
      </c>
    </row>
    <row r="2423" spans="1:17" ht="20.25">
      <c r="A2423" s="193"/>
      <c r="B2423" s="213"/>
      <c r="C2423" s="213"/>
      <c r="D2423" s="213" t="str">
        <f ca="1">IF(ISERROR($Q2423),"",OFFSET(K!$D$1,$Q2423-1,0))</f>
        <v/>
      </c>
      <c r="E2423" s="213" t="str">
        <f ca="1">IF(ISERROR($Q2423),"",OFFSET(K!$C$1,$Q2423-1,0))</f>
        <v/>
      </c>
      <c r="F2423" s="213" t="str">
        <f t="shared" ca="1" si="37"/>
        <v/>
      </c>
      <c r="G2423" s="198"/>
      <c r="H2423" s="207"/>
      <c r="I2423" s="207"/>
      <c r="J2423" s="207"/>
      <c r="K2423" s="207"/>
      <c r="L2423" s="207"/>
      <c r="M2423" s="207"/>
      <c r="N2423" s="207"/>
      <c r="O2423" s="199"/>
      <c r="P2423" s="208"/>
      <c r="Q2423" s="209" t="e">
        <f>IF(OR(C2423="",C2423=R$4,C2423=S$4),NA(),MATCH($B2423&amp;$C2423,K!$E:$E,0))</f>
        <v>#N/A</v>
      </c>
    </row>
    <row r="2424" spans="1:17" ht="20.25">
      <c r="A2424" s="193"/>
      <c r="B2424" s="213"/>
      <c r="C2424" s="213"/>
      <c r="D2424" s="213" t="str">
        <f ca="1">IF(ISERROR($Q2424),"",OFFSET(K!$D$1,$Q2424-1,0))</f>
        <v/>
      </c>
      <c r="E2424" s="213" t="str">
        <f ca="1">IF(ISERROR($Q2424),"",OFFSET(K!$C$1,$Q2424-1,0))</f>
        <v/>
      </c>
      <c r="F2424" s="213" t="str">
        <f t="shared" ca="1" si="37"/>
        <v/>
      </c>
      <c r="G2424" s="198"/>
      <c r="H2424" s="207"/>
      <c r="I2424" s="207"/>
      <c r="J2424" s="207"/>
      <c r="K2424" s="207"/>
      <c r="L2424" s="207"/>
      <c r="M2424" s="207"/>
      <c r="N2424" s="207"/>
      <c r="O2424" s="199"/>
      <c r="P2424" s="208"/>
      <c r="Q2424" s="209" t="e">
        <f>IF(OR(C2424="",C2424=R$4,C2424=S$4),NA(),MATCH($B2424&amp;$C2424,K!$E:$E,0))</f>
        <v>#N/A</v>
      </c>
    </row>
    <row r="2425" spans="1:17" ht="20.25">
      <c r="A2425" s="193"/>
      <c r="B2425" s="213"/>
      <c r="C2425" s="213"/>
      <c r="D2425" s="213" t="str">
        <f ca="1">IF(ISERROR($Q2425),"",OFFSET(K!$D$1,$Q2425-1,0))</f>
        <v/>
      </c>
      <c r="E2425" s="213" t="str">
        <f ca="1">IF(ISERROR($Q2425),"",OFFSET(K!$C$1,$Q2425-1,0))</f>
        <v/>
      </c>
      <c r="F2425" s="213" t="str">
        <f t="shared" ca="1" si="37"/>
        <v/>
      </c>
      <c r="G2425" s="198"/>
      <c r="H2425" s="207"/>
      <c r="I2425" s="207"/>
      <c r="J2425" s="207"/>
      <c r="K2425" s="207"/>
      <c r="L2425" s="207"/>
      <c r="M2425" s="207"/>
      <c r="N2425" s="207"/>
      <c r="O2425" s="199"/>
      <c r="P2425" s="208"/>
      <c r="Q2425" s="209" t="e">
        <f>IF(OR(C2425="",C2425=R$4,C2425=S$4),NA(),MATCH($B2425&amp;$C2425,K!$E:$E,0))</f>
        <v>#N/A</v>
      </c>
    </row>
    <row r="2426" spans="1:17" ht="20.25">
      <c r="A2426" s="193"/>
      <c r="B2426" s="213"/>
      <c r="C2426" s="213"/>
      <c r="D2426" s="213" t="str">
        <f ca="1">IF(ISERROR($Q2426),"",OFFSET(K!$D$1,$Q2426-1,0))</f>
        <v/>
      </c>
      <c r="E2426" s="213" t="str">
        <f ca="1">IF(ISERROR($Q2426),"",OFFSET(K!$C$1,$Q2426-1,0))</f>
        <v/>
      </c>
      <c r="F2426" s="213" t="str">
        <f t="shared" ca="1" si="37"/>
        <v/>
      </c>
      <c r="G2426" s="198"/>
      <c r="H2426" s="207"/>
      <c r="I2426" s="207"/>
      <c r="J2426" s="207"/>
      <c r="K2426" s="207"/>
      <c r="L2426" s="207"/>
      <c r="M2426" s="207"/>
      <c r="N2426" s="207"/>
      <c r="O2426" s="199"/>
      <c r="P2426" s="208"/>
      <c r="Q2426" s="209" t="e">
        <f>IF(OR(C2426="",C2426=R$4,C2426=S$4),NA(),MATCH($B2426&amp;$C2426,K!$E:$E,0))</f>
        <v>#N/A</v>
      </c>
    </row>
    <row r="2427" spans="1:17" ht="20.25">
      <c r="A2427" s="193"/>
      <c r="B2427" s="213"/>
      <c r="C2427" s="213"/>
      <c r="D2427" s="213" t="str">
        <f ca="1">IF(ISERROR($Q2427),"",OFFSET(K!$D$1,$Q2427-1,0))</f>
        <v/>
      </c>
      <c r="E2427" s="213" t="str">
        <f ca="1">IF(ISERROR($Q2427),"",OFFSET(K!$C$1,$Q2427-1,0))</f>
        <v/>
      </c>
      <c r="F2427" s="213" t="str">
        <f t="shared" ca="1" si="37"/>
        <v/>
      </c>
      <c r="G2427" s="198"/>
      <c r="H2427" s="207"/>
      <c r="I2427" s="207"/>
      <c r="J2427" s="207"/>
      <c r="K2427" s="207"/>
      <c r="L2427" s="207"/>
      <c r="M2427" s="207"/>
      <c r="N2427" s="207"/>
      <c r="O2427" s="199"/>
      <c r="P2427" s="208"/>
      <c r="Q2427" s="209" t="e">
        <f>IF(OR(C2427="",C2427=R$4,C2427=S$4),NA(),MATCH($B2427&amp;$C2427,K!$E:$E,0))</f>
        <v>#N/A</v>
      </c>
    </row>
    <row r="2428" spans="1:17" ht="20.25">
      <c r="A2428" s="193"/>
      <c r="B2428" s="213"/>
      <c r="C2428" s="213"/>
      <c r="D2428" s="213" t="str">
        <f ca="1">IF(ISERROR($Q2428),"",OFFSET(K!$D$1,$Q2428-1,0))</f>
        <v/>
      </c>
      <c r="E2428" s="213" t="str">
        <f ca="1">IF(ISERROR($Q2428),"",OFFSET(K!$C$1,$Q2428-1,0))</f>
        <v/>
      </c>
      <c r="F2428" s="213" t="str">
        <f t="shared" ca="1" si="37"/>
        <v/>
      </c>
      <c r="G2428" s="198"/>
      <c r="H2428" s="207"/>
      <c r="I2428" s="207"/>
      <c r="J2428" s="207"/>
      <c r="K2428" s="207"/>
      <c r="L2428" s="207"/>
      <c r="M2428" s="207"/>
      <c r="N2428" s="207"/>
      <c r="O2428" s="199"/>
      <c r="P2428" s="208"/>
      <c r="Q2428" s="209" t="e">
        <f>IF(OR(C2428="",C2428=R$4,C2428=S$4),NA(),MATCH($B2428&amp;$C2428,K!$E:$E,0))</f>
        <v>#N/A</v>
      </c>
    </row>
    <row r="2429" spans="1:17" ht="20.25">
      <c r="A2429" s="193"/>
      <c r="B2429" s="213"/>
      <c r="C2429" s="213"/>
      <c r="D2429" s="213" t="str">
        <f ca="1">IF(ISERROR($Q2429),"",OFFSET(K!$D$1,$Q2429-1,0))</f>
        <v/>
      </c>
      <c r="E2429" s="213" t="str">
        <f ca="1">IF(ISERROR($Q2429),"",OFFSET(K!$C$1,$Q2429-1,0))</f>
        <v/>
      </c>
      <c r="F2429" s="213" t="str">
        <f t="shared" ca="1" si="37"/>
        <v/>
      </c>
      <c r="G2429" s="198"/>
      <c r="H2429" s="207"/>
      <c r="I2429" s="207"/>
      <c r="J2429" s="207"/>
      <c r="K2429" s="207"/>
      <c r="L2429" s="207"/>
      <c r="M2429" s="207"/>
      <c r="N2429" s="207"/>
      <c r="O2429" s="199"/>
      <c r="P2429" s="208"/>
      <c r="Q2429" s="209" t="e">
        <f>IF(OR(C2429="",C2429=R$4,C2429=S$4),NA(),MATCH($B2429&amp;$C2429,K!$E:$E,0))</f>
        <v>#N/A</v>
      </c>
    </row>
    <row r="2430" spans="1:17" ht="20.25">
      <c r="A2430" s="193"/>
      <c r="B2430" s="213"/>
      <c r="C2430" s="213"/>
      <c r="D2430" s="213" t="str">
        <f ca="1">IF(ISERROR($Q2430),"",OFFSET(K!$D$1,$Q2430-1,0))</f>
        <v/>
      </c>
      <c r="E2430" s="213" t="str">
        <f ca="1">IF(ISERROR($Q2430),"",OFFSET(K!$C$1,$Q2430-1,0))</f>
        <v/>
      </c>
      <c r="F2430" s="213" t="str">
        <f t="shared" ca="1" si="37"/>
        <v/>
      </c>
      <c r="G2430" s="198"/>
      <c r="H2430" s="207"/>
      <c r="I2430" s="207"/>
      <c r="J2430" s="207"/>
      <c r="K2430" s="207"/>
      <c r="L2430" s="207"/>
      <c r="M2430" s="207"/>
      <c r="N2430" s="207"/>
      <c r="O2430" s="199"/>
      <c r="P2430" s="208"/>
      <c r="Q2430" s="209" t="e">
        <f>IF(OR(C2430="",C2430=R$4,C2430=S$4),NA(),MATCH($B2430&amp;$C2430,K!$E:$E,0))</f>
        <v>#N/A</v>
      </c>
    </row>
    <row r="2431" spans="1:17" ht="20.25">
      <c r="A2431" s="193"/>
      <c r="B2431" s="213"/>
      <c r="C2431" s="213"/>
      <c r="D2431" s="213" t="str">
        <f ca="1">IF(ISERROR($Q2431),"",OFFSET(K!$D$1,$Q2431-1,0))</f>
        <v/>
      </c>
      <c r="E2431" s="213" t="str">
        <f ca="1">IF(ISERROR($Q2431),"",OFFSET(K!$C$1,$Q2431-1,0))</f>
        <v/>
      </c>
      <c r="F2431" s="213" t="str">
        <f t="shared" ca="1" si="37"/>
        <v/>
      </c>
      <c r="G2431" s="198"/>
      <c r="H2431" s="207"/>
      <c r="I2431" s="207"/>
      <c r="J2431" s="207"/>
      <c r="K2431" s="207"/>
      <c r="L2431" s="207"/>
      <c r="M2431" s="207"/>
      <c r="N2431" s="207"/>
      <c r="O2431" s="199"/>
      <c r="P2431" s="208"/>
      <c r="Q2431" s="209" t="e">
        <f>IF(OR(C2431="",C2431=R$4,C2431=S$4),NA(),MATCH($B2431&amp;$C2431,K!$E:$E,0))</f>
        <v>#N/A</v>
      </c>
    </row>
    <row r="2432" spans="1:17" ht="20.25">
      <c r="A2432" s="193"/>
      <c r="B2432" s="213"/>
      <c r="C2432" s="213"/>
      <c r="D2432" s="213" t="str">
        <f ca="1">IF(ISERROR($Q2432),"",OFFSET(K!$D$1,$Q2432-1,0))</f>
        <v/>
      </c>
      <c r="E2432" s="213" t="str">
        <f ca="1">IF(ISERROR($Q2432),"",OFFSET(K!$C$1,$Q2432-1,0))</f>
        <v/>
      </c>
      <c r="F2432" s="213" t="str">
        <f t="shared" ca="1" si="37"/>
        <v/>
      </c>
      <c r="G2432" s="198"/>
      <c r="H2432" s="207"/>
      <c r="I2432" s="207"/>
      <c r="J2432" s="207"/>
      <c r="K2432" s="207"/>
      <c r="L2432" s="207"/>
      <c r="M2432" s="207"/>
      <c r="N2432" s="207"/>
      <c r="O2432" s="199"/>
      <c r="P2432" s="208"/>
      <c r="Q2432" s="209" t="e">
        <f>IF(OR(C2432="",C2432=R$4,C2432=S$4),NA(),MATCH($B2432&amp;$C2432,K!$E:$E,0))</f>
        <v>#N/A</v>
      </c>
    </row>
    <row r="2433" spans="1:17" ht="20.25">
      <c r="A2433" s="193"/>
      <c r="B2433" s="213"/>
      <c r="C2433" s="213"/>
      <c r="D2433" s="213" t="str">
        <f ca="1">IF(ISERROR($Q2433),"",OFFSET(K!$D$1,$Q2433-1,0))</f>
        <v/>
      </c>
      <c r="E2433" s="213" t="str">
        <f ca="1">IF(ISERROR($Q2433),"",OFFSET(K!$C$1,$Q2433-1,0))</f>
        <v/>
      </c>
      <c r="F2433" s="213" t="str">
        <f t="shared" ca="1" si="37"/>
        <v/>
      </c>
      <c r="G2433" s="198"/>
      <c r="H2433" s="207"/>
      <c r="I2433" s="207"/>
      <c r="J2433" s="207"/>
      <c r="K2433" s="207"/>
      <c r="L2433" s="207"/>
      <c r="M2433" s="207"/>
      <c r="N2433" s="207"/>
      <c r="O2433" s="199"/>
      <c r="P2433" s="208"/>
      <c r="Q2433" s="209" t="e">
        <f>IF(OR(C2433="",C2433=R$4,C2433=S$4),NA(),MATCH($B2433&amp;$C2433,K!$E:$E,0))</f>
        <v>#N/A</v>
      </c>
    </row>
    <row r="2434" spans="1:17" ht="20.25">
      <c r="A2434" s="193"/>
      <c r="B2434" s="213"/>
      <c r="C2434" s="213"/>
      <c r="D2434" s="213" t="str">
        <f ca="1">IF(ISERROR($Q2434),"",OFFSET(K!$D$1,$Q2434-1,0))</f>
        <v/>
      </c>
      <c r="E2434" s="213" t="str">
        <f ca="1">IF(ISERROR($Q2434),"",OFFSET(K!$C$1,$Q2434-1,0))</f>
        <v/>
      </c>
      <c r="F2434" s="213" t="str">
        <f t="shared" ca="1" si="37"/>
        <v/>
      </c>
      <c r="G2434" s="198"/>
      <c r="H2434" s="207"/>
      <c r="I2434" s="207"/>
      <c r="J2434" s="207"/>
      <c r="K2434" s="207"/>
      <c r="L2434" s="207"/>
      <c r="M2434" s="207"/>
      <c r="N2434" s="207"/>
      <c r="O2434" s="199"/>
      <c r="P2434" s="208"/>
      <c r="Q2434" s="209" t="e">
        <f>IF(OR(C2434="",C2434=R$4,C2434=S$4),NA(),MATCH($B2434&amp;$C2434,K!$E:$E,0))</f>
        <v>#N/A</v>
      </c>
    </row>
    <row r="2435" spans="1:17" ht="20.25">
      <c r="A2435" s="193"/>
      <c r="B2435" s="213"/>
      <c r="C2435" s="213"/>
      <c r="D2435" s="213" t="str">
        <f ca="1">IF(ISERROR($Q2435),"",OFFSET(K!$D$1,$Q2435-1,0))</f>
        <v/>
      </c>
      <c r="E2435" s="213" t="str">
        <f ca="1">IF(ISERROR($Q2435),"",OFFSET(K!$C$1,$Q2435-1,0))</f>
        <v/>
      </c>
      <c r="F2435" s="213" t="str">
        <f t="shared" ca="1" si="37"/>
        <v/>
      </c>
      <c r="G2435" s="198"/>
      <c r="H2435" s="207"/>
      <c r="I2435" s="207"/>
      <c r="J2435" s="207"/>
      <c r="K2435" s="207"/>
      <c r="L2435" s="207"/>
      <c r="M2435" s="207"/>
      <c r="N2435" s="207"/>
      <c r="O2435" s="199"/>
      <c r="P2435" s="208"/>
      <c r="Q2435" s="209" t="e">
        <f>IF(OR(C2435="",C2435=R$4,C2435=S$4),NA(),MATCH($B2435&amp;$C2435,K!$E:$E,0))</f>
        <v>#N/A</v>
      </c>
    </row>
    <row r="2436" spans="1:17" ht="20.25">
      <c r="A2436" s="193"/>
      <c r="B2436" s="213"/>
      <c r="C2436" s="213"/>
      <c r="D2436" s="213" t="str">
        <f ca="1">IF(ISERROR($Q2436),"",OFFSET(K!$D$1,$Q2436-1,0))</f>
        <v/>
      </c>
      <c r="E2436" s="213" t="str">
        <f ca="1">IF(ISERROR($Q2436),"",OFFSET(K!$C$1,$Q2436-1,0))</f>
        <v/>
      </c>
      <c r="F2436" s="213" t="str">
        <f t="shared" ca="1" si="37"/>
        <v/>
      </c>
      <c r="G2436" s="198"/>
      <c r="H2436" s="207"/>
      <c r="I2436" s="207"/>
      <c r="J2436" s="207"/>
      <c r="K2436" s="207"/>
      <c r="L2436" s="207"/>
      <c r="M2436" s="207"/>
      <c r="N2436" s="207"/>
      <c r="O2436" s="199"/>
      <c r="P2436" s="208"/>
      <c r="Q2436" s="209" t="e">
        <f>IF(OR(C2436="",C2436=R$4,C2436=S$4),NA(),MATCH($B2436&amp;$C2436,K!$E:$E,0))</f>
        <v>#N/A</v>
      </c>
    </row>
    <row r="2437" spans="1:17" ht="20.25">
      <c r="A2437" s="193"/>
      <c r="B2437" s="213"/>
      <c r="C2437" s="213"/>
      <c r="D2437" s="213" t="str">
        <f ca="1">IF(ISERROR($Q2437),"",OFFSET(K!$D$1,$Q2437-1,0))</f>
        <v/>
      </c>
      <c r="E2437" s="213" t="str">
        <f ca="1">IF(ISERROR($Q2437),"",OFFSET(K!$C$1,$Q2437-1,0))</f>
        <v/>
      </c>
      <c r="F2437" s="213" t="str">
        <f t="shared" ref="F2437:F2504" ca="1" si="38">IF(ISERROR($Q2437),"",OFFSET(S_E1,MATCH(B2437&amp;D2437,S_M,0)-1,0))</f>
        <v/>
      </c>
      <c r="G2437" s="198"/>
      <c r="H2437" s="207"/>
      <c r="I2437" s="207"/>
      <c r="J2437" s="207"/>
      <c r="K2437" s="207"/>
      <c r="L2437" s="207"/>
      <c r="M2437" s="207"/>
      <c r="N2437" s="207"/>
      <c r="O2437" s="199"/>
      <c r="P2437" s="208"/>
      <c r="Q2437" s="209" t="e">
        <f>IF(OR(C2437="",C2437=R$4,C2437=S$4),NA(),MATCH($B2437&amp;$C2437,K!$E:$E,0))</f>
        <v>#N/A</v>
      </c>
    </row>
    <row r="2438" spans="1:17" ht="20.25">
      <c r="A2438" s="193"/>
      <c r="B2438" s="213"/>
      <c r="C2438" s="213"/>
      <c r="D2438" s="213" t="str">
        <f ca="1">IF(ISERROR($Q2438),"",OFFSET(K!$D$1,$Q2438-1,0))</f>
        <v/>
      </c>
      <c r="E2438" s="213" t="str">
        <f ca="1">IF(ISERROR($Q2438),"",OFFSET(K!$C$1,$Q2438-1,0))</f>
        <v/>
      </c>
      <c r="F2438" s="213" t="str">
        <f t="shared" ca="1" si="38"/>
        <v/>
      </c>
      <c r="G2438" s="198"/>
      <c r="H2438" s="207"/>
      <c r="I2438" s="207"/>
      <c r="J2438" s="207"/>
      <c r="K2438" s="207"/>
      <c r="L2438" s="207"/>
      <c r="M2438" s="207"/>
      <c r="N2438" s="207"/>
      <c r="O2438" s="199"/>
      <c r="P2438" s="208"/>
      <c r="Q2438" s="209" t="e">
        <f>IF(OR(C2438="",C2438=R$4,C2438=S$4),NA(),MATCH($B2438&amp;$C2438,K!$E:$E,0))</f>
        <v>#N/A</v>
      </c>
    </row>
    <row r="2439" spans="1:17" ht="20.25">
      <c r="A2439" s="193"/>
      <c r="B2439" s="213"/>
      <c r="C2439" s="213"/>
      <c r="D2439" s="213" t="str">
        <f ca="1">IF(ISERROR($Q2439),"",OFFSET(K!$D$1,$Q2439-1,0))</f>
        <v/>
      </c>
      <c r="E2439" s="213" t="str">
        <f ca="1">IF(ISERROR($Q2439),"",OFFSET(K!$C$1,$Q2439-1,0))</f>
        <v/>
      </c>
      <c r="F2439" s="213" t="str">
        <f t="shared" ca="1" si="38"/>
        <v/>
      </c>
      <c r="G2439" s="198"/>
      <c r="H2439" s="207"/>
      <c r="I2439" s="207"/>
      <c r="J2439" s="207"/>
      <c r="K2439" s="207"/>
      <c r="L2439" s="207"/>
      <c r="M2439" s="207"/>
      <c r="N2439" s="207"/>
      <c r="O2439" s="199"/>
      <c r="P2439" s="208"/>
      <c r="Q2439" s="209" t="e">
        <f>IF(OR(C2439="",C2439=R$4,C2439=S$4),NA(),MATCH($B2439&amp;$C2439,K!$E:$E,0))</f>
        <v>#N/A</v>
      </c>
    </row>
    <row r="2440" spans="1:17" ht="20.25">
      <c r="A2440" s="193"/>
      <c r="B2440" s="213"/>
      <c r="C2440" s="213"/>
      <c r="D2440" s="213" t="str">
        <f ca="1">IF(ISERROR($Q2440),"",OFFSET(K!$D$1,$Q2440-1,0))</f>
        <v/>
      </c>
      <c r="E2440" s="213" t="str">
        <f ca="1">IF(ISERROR($Q2440),"",OFFSET(K!$C$1,$Q2440-1,0))</f>
        <v/>
      </c>
      <c r="F2440" s="213" t="str">
        <f t="shared" ca="1" si="38"/>
        <v/>
      </c>
      <c r="G2440" s="198"/>
      <c r="H2440" s="207"/>
      <c r="I2440" s="207"/>
      <c r="J2440" s="207"/>
      <c r="K2440" s="207"/>
      <c r="L2440" s="207"/>
      <c r="M2440" s="207"/>
      <c r="N2440" s="207"/>
      <c r="O2440" s="199"/>
      <c r="P2440" s="208"/>
      <c r="Q2440" s="209" t="e">
        <f>IF(OR(C2440="",C2440=R$4,C2440=S$4),NA(),MATCH($B2440&amp;$C2440,K!$E:$E,0))</f>
        <v>#N/A</v>
      </c>
    </row>
    <row r="2441" spans="1:17" ht="20.25">
      <c r="A2441" s="193"/>
      <c r="B2441" s="213"/>
      <c r="C2441" s="213"/>
      <c r="D2441" s="213" t="str">
        <f ca="1">IF(ISERROR($Q2441),"",OFFSET(K!$D$1,$Q2441-1,0))</f>
        <v/>
      </c>
      <c r="E2441" s="213" t="str">
        <f ca="1">IF(ISERROR($Q2441),"",OFFSET(K!$C$1,$Q2441-1,0))</f>
        <v/>
      </c>
      <c r="F2441" s="213" t="str">
        <f t="shared" ca="1" si="38"/>
        <v/>
      </c>
      <c r="G2441" s="198"/>
      <c r="H2441" s="207"/>
      <c r="I2441" s="207"/>
      <c r="J2441" s="207"/>
      <c r="K2441" s="207"/>
      <c r="L2441" s="207"/>
      <c r="M2441" s="207"/>
      <c r="N2441" s="207"/>
      <c r="O2441" s="199"/>
      <c r="P2441" s="208"/>
      <c r="Q2441" s="209" t="e">
        <f>IF(OR(C2441="",C2441=R$4,C2441=S$4),NA(),MATCH($B2441&amp;$C2441,K!$E:$E,0))</f>
        <v>#N/A</v>
      </c>
    </row>
    <row r="2442" spans="1:17" ht="20.25">
      <c r="A2442" s="193"/>
      <c r="B2442" s="213"/>
      <c r="C2442" s="213"/>
      <c r="D2442" s="213" t="str">
        <f ca="1">IF(ISERROR($Q2442),"",OFFSET(K!$D$1,$Q2442-1,0))</f>
        <v/>
      </c>
      <c r="E2442" s="213" t="str">
        <f ca="1">IF(ISERROR($Q2442),"",OFFSET(K!$C$1,$Q2442-1,0))</f>
        <v/>
      </c>
      <c r="F2442" s="213" t="str">
        <f t="shared" ca="1" si="38"/>
        <v/>
      </c>
      <c r="G2442" s="198"/>
      <c r="H2442" s="207"/>
      <c r="I2442" s="207"/>
      <c r="J2442" s="207"/>
      <c r="K2442" s="207"/>
      <c r="L2442" s="207"/>
      <c r="M2442" s="207"/>
      <c r="N2442" s="207"/>
      <c r="O2442" s="199"/>
      <c r="P2442" s="208"/>
      <c r="Q2442" s="209" t="e">
        <f>IF(OR(C2442="",C2442=R$4,C2442=S$4),NA(),MATCH($B2442&amp;$C2442,K!$E:$E,0))</f>
        <v>#N/A</v>
      </c>
    </row>
    <row r="2443" spans="1:17" ht="20.25">
      <c r="A2443" s="193"/>
      <c r="B2443" s="213"/>
      <c r="C2443" s="213"/>
      <c r="D2443" s="213" t="str">
        <f ca="1">IF(ISERROR($Q2443),"",OFFSET(K!$D$1,$Q2443-1,0))</f>
        <v/>
      </c>
      <c r="E2443" s="213" t="str">
        <f ca="1">IF(ISERROR($Q2443),"",OFFSET(K!$C$1,$Q2443-1,0))</f>
        <v/>
      </c>
      <c r="F2443" s="213" t="str">
        <f t="shared" ca="1" si="38"/>
        <v/>
      </c>
      <c r="G2443" s="198"/>
      <c r="H2443" s="207"/>
      <c r="I2443" s="207"/>
      <c r="J2443" s="207"/>
      <c r="K2443" s="207"/>
      <c r="L2443" s="207"/>
      <c r="M2443" s="207"/>
      <c r="N2443" s="207"/>
      <c r="O2443" s="199"/>
      <c r="P2443" s="208"/>
      <c r="Q2443" s="209" t="e">
        <f>IF(OR(C2443="",C2443=R$4,C2443=S$4),NA(),MATCH($B2443&amp;$C2443,K!$E:$E,0))</f>
        <v>#N/A</v>
      </c>
    </row>
    <row r="2444" spans="1:17" ht="20.25">
      <c r="A2444" s="193"/>
      <c r="B2444" s="213"/>
      <c r="C2444" s="213"/>
      <c r="D2444" s="213" t="str">
        <f ca="1">IF(ISERROR($Q2444),"",OFFSET(K!$D$1,$Q2444-1,0))</f>
        <v/>
      </c>
      <c r="E2444" s="213" t="str">
        <f ca="1">IF(ISERROR($Q2444),"",OFFSET(K!$C$1,$Q2444-1,0))</f>
        <v/>
      </c>
      <c r="F2444" s="213" t="str">
        <f t="shared" ca="1" si="38"/>
        <v/>
      </c>
      <c r="G2444" s="198"/>
      <c r="H2444" s="207"/>
      <c r="I2444" s="207"/>
      <c r="J2444" s="207"/>
      <c r="K2444" s="207"/>
      <c r="L2444" s="207"/>
      <c r="M2444" s="207"/>
      <c r="N2444" s="207"/>
      <c r="O2444" s="199"/>
      <c r="P2444" s="208"/>
      <c r="Q2444" s="209" t="e">
        <f>IF(OR(C2444="",C2444=R$4,C2444=S$4),NA(),MATCH($B2444&amp;$C2444,K!$E:$E,0))</f>
        <v>#N/A</v>
      </c>
    </row>
    <row r="2445" spans="1:17" ht="20.25">
      <c r="A2445" s="193"/>
      <c r="B2445" s="213"/>
      <c r="C2445" s="213"/>
      <c r="D2445" s="213" t="str">
        <f ca="1">IF(ISERROR($Q2445),"",OFFSET(K!$D$1,$Q2445-1,0))</f>
        <v/>
      </c>
      <c r="E2445" s="213" t="str">
        <f ca="1">IF(ISERROR($Q2445),"",OFFSET(K!$C$1,$Q2445-1,0))</f>
        <v/>
      </c>
      <c r="F2445" s="213" t="str">
        <f t="shared" ca="1" si="38"/>
        <v/>
      </c>
      <c r="G2445" s="198"/>
      <c r="H2445" s="207"/>
      <c r="I2445" s="207"/>
      <c r="J2445" s="207"/>
      <c r="K2445" s="207"/>
      <c r="L2445" s="207"/>
      <c r="M2445" s="207"/>
      <c r="N2445" s="207"/>
      <c r="O2445" s="199"/>
      <c r="P2445" s="208"/>
      <c r="Q2445" s="209" t="e">
        <f>IF(OR(C2445="",C2445=R$4,C2445=S$4),NA(),MATCH($B2445&amp;$C2445,K!$E:$E,0))</f>
        <v>#N/A</v>
      </c>
    </row>
    <row r="2446" spans="1:17" ht="20.25">
      <c r="A2446" s="193"/>
      <c r="B2446" s="213"/>
      <c r="C2446" s="213"/>
      <c r="D2446" s="213" t="str">
        <f ca="1">IF(ISERROR($Q2446),"",OFFSET(K!$D$1,$Q2446-1,0))</f>
        <v/>
      </c>
      <c r="E2446" s="213" t="str">
        <f ca="1">IF(ISERROR($Q2446),"",OFFSET(K!$C$1,$Q2446-1,0))</f>
        <v/>
      </c>
      <c r="F2446" s="213" t="str">
        <f t="shared" ca="1" si="38"/>
        <v/>
      </c>
      <c r="G2446" s="198"/>
      <c r="H2446" s="207"/>
      <c r="I2446" s="207"/>
      <c r="J2446" s="207"/>
      <c r="K2446" s="207"/>
      <c r="L2446" s="207"/>
      <c r="M2446" s="207"/>
      <c r="N2446" s="207"/>
      <c r="O2446" s="199"/>
      <c r="P2446" s="208"/>
      <c r="Q2446" s="209" t="e">
        <f>IF(OR(C2446="",C2446=R$4,C2446=S$4),NA(),MATCH($B2446&amp;$C2446,K!$E:$E,0))</f>
        <v>#N/A</v>
      </c>
    </row>
    <row r="2447" spans="1:17" ht="20.25">
      <c r="A2447" s="193"/>
      <c r="B2447" s="213"/>
      <c r="C2447" s="213"/>
      <c r="D2447" s="213" t="str">
        <f ca="1">IF(ISERROR($Q2447),"",OFFSET(K!$D$1,$Q2447-1,0))</f>
        <v/>
      </c>
      <c r="E2447" s="213" t="str">
        <f ca="1">IF(ISERROR($Q2447),"",OFFSET(K!$C$1,$Q2447-1,0))</f>
        <v/>
      </c>
      <c r="F2447" s="213" t="str">
        <f t="shared" ca="1" si="38"/>
        <v/>
      </c>
      <c r="G2447" s="198"/>
      <c r="H2447" s="207"/>
      <c r="I2447" s="207"/>
      <c r="J2447" s="207"/>
      <c r="K2447" s="207"/>
      <c r="L2447" s="207"/>
      <c r="M2447" s="207"/>
      <c r="N2447" s="207"/>
      <c r="O2447" s="199"/>
      <c r="P2447" s="208"/>
      <c r="Q2447" s="209" t="e">
        <f>IF(OR(C2447="",C2447=R$4,C2447=S$4),NA(),MATCH($B2447&amp;$C2447,K!$E:$E,0))</f>
        <v>#N/A</v>
      </c>
    </row>
    <row r="2448" spans="1:17" ht="20.25">
      <c r="A2448" s="193"/>
      <c r="B2448" s="213"/>
      <c r="C2448" s="213"/>
      <c r="D2448" s="213" t="str">
        <f ca="1">IF(ISERROR($Q2448),"",OFFSET(K!$D$1,$Q2448-1,0))</f>
        <v/>
      </c>
      <c r="E2448" s="213" t="str">
        <f ca="1">IF(ISERROR($Q2448),"",OFFSET(K!$C$1,$Q2448-1,0))</f>
        <v/>
      </c>
      <c r="F2448" s="213" t="str">
        <f t="shared" ca="1" si="38"/>
        <v/>
      </c>
      <c r="G2448" s="198"/>
      <c r="H2448" s="207"/>
      <c r="I2448" s="207"/>
      <c r="J2448" s="207"/>
      <c r="K2448" s="207"/>
      <c r="L2448" s="207"/>
      <c r="M2448" s="207"/>
      <c r="N2448" s="207"/>
      <c r="O2448" s="199"/>
      <c r="P2448" s="208"/>
      <c r="Q2448" s="209" t="e">
        <f>IF(OR(C2448="",C2448=R$4,C2448=S$4),NA(),MATCH($B2448&amp;$C2448,K!$E:$E,0))</f>
        <v>#N/A</v>
      </c>
    </row>
    <row r="2449" spans="1:17" ht="20.25">
      <c r="A2449" s="193"/>
      <c r="B2449" s="213"/>
      <c r="C2449" s="213"/>
      <c r="D2449" s="213" t="str">
        <f ca="1">IF(ISERROR($Q2449),"",OFFSET(K!$D$1,$Q2449-1,0))</f>
        <v/>
      </c>
      <c r="E2449" s="213" t="str">
        <f ca="1">IF(ISERROR($Q2449),"",OFFSET(K!$C$1,$Q2449-1,0))</f>
        <v/>
      </c>
      <c r="F2449" s="213" t="str">
        <f t="shared" ca="1" si="38"/>
        <v/>
      </c>
      <c r="G2449" s="198"/>
      <c r="H2449" s="207"/>
      <c r="I2449" s="207"/>
      <c r="J2449" s="207"/>
      <c r="K2449" s="207"/>
      <c r="L2449" s="207"/>
      <c r="M2449" s="207"/>
      <c r="N2449" s="207"/>
      <c r="O2449" s="199"/>
      <c r="P2449" s="208"/>
      <c r="Q2449" s="209" t="e">
        <f>IF(OR(C2449="",C2449=R$4,C2449=S$4),NA(),MATCH($B2449&amp;$C2449,K!$E:$E,0))</f>
        <v>#N/A</v>
      </c>
    </row>
    <row r="2450" spans="1:17" ht="20.25">
      <c r="A2450" s="193"/>
      <c r="B2450" s="213"/>
      <c r="C2450" s="213"/>
      <c r="D2450" s="213" t="str">
        <f ca="1">IF(ISERROR($Q2450),"",OFFSET(K!$D$1,$Q2450-1,0))</f>
        <v/>
      </c>
      <c r="E2450" s="213" t="str">
        <f ca="1">IF(ISERROR($Q2450),"",OFFSET(K!$C$1,$Q2450-1,0))</f>
        <v/>
      </c>
      <c r="F2450" s="213" t="str">
        <f t="shared" ca="1" si="38"/>
        <v/>
      </c>
      <c r="G2450" s="198"/>
      <c r="H2450" s="207"/>
      <c r="I2450" s="207"/>
      <c r="J2450" s="207"/>
      <c r="K2450" s="207"/>
      <c r="L2450" s="207"/>
      <c r="M2450" s="207"/>
      <c r="N2450" s="207"/>
      <c r="O2450" s="199"/>
      <c r="P2450" s="208"/>
      <c r="Q2450" s="209" t="e">
        <f>IF(OR(C2450="",C2450=R$4,C2450=S$4),NA(),MATCH($B2450&amp;$C2450,K!$E:$E,0))</f>
        <v>#N/A</v>
      </c>
    </row>
    <row r="2451" spans="1:17" ht="20.25">
      <c r="A2451" s="193"/>
      <c r="B2451" s="213"/>
      <c r="C2451" s="213"/>
      <c r="D2451" s="213" t="str">
        <f ca="1">IF(ISERROR($Q2451),"",OFFSET(K!$D$1,$Q2451-1,0))</f>
        <v/>
      </c>
      <c r="E2451" s="213" t="str">
        <f ca="1">IF(ISERROR($Q2451),"",OFFSET(K!$C$1,$Q2451-1,0))</f>
        <v/>
      </c>
      <c r="F2451" s="213" t="str">
        <f t="shared" ca="1" si="38"/>
        <v/>
      </c>
      <c r="G2451" s="198"/>
      <c r="H2451" s="207"/>
      <c r="I2451" s="207"/>
      <c r="J2451" s="207"/>
      <c r="K2451" s="207"/>
      <c r="L2451" s="207"/>
      <c r="M2451" s="207"/>
      <c r="N2451" s="207"/>
      <c r="O2451" s="199"/>
      <c r="P2451" s="208"/>
      <c r="Q2451" s="209" t="e">
        <f>IF(OR(C2451="",C2451=R$4,C2451=S$4),NA(),MATCH($B2451&amp;$C2451,K!$E:$E,0))</f>
        <v>#N/A</v>
      </c>
    </row>
    <row r="2452" spans="1:17" ht="20.25">
      <c r="A2452" s="193"/>
      <c r="B2452" s="213"/>
      <c r="C2452" s="213"/>
      <c r="D2452" s="213" t="str">
        <f ca="1">IF(ISERROR($Q2452),"",OFFSET(K!$D$1,$Q2452-1,0))</f>
        <v/>
      </c>
      <c r="E2452" s="213" t="str">
        <f ca="1">IF(ISERROR($Q2452),"",OFFSET(K!$C$1,$Q2452-1,0))</f>
        <v/>
      </c>
      <c r="F2452" s="213" t="str">
        <f t="shared" ca="1" si="38"/>
        <v/>
      </c>
      <c r="G2452" s="198"/>
      <c r="H2452" s="207"/>
      <c r="I2452" s="207"/>
      <c r="J2452" s="207"/>
      <c r="K2452" s="207"/>
      <c r="L2452" s="207"/>
      <c r="M2452" s="207"/>
      <c r="N2452" s="207"/>
      <c r="O2452" s="199"/>
      <c r="P2452" s="208"/>
      <c r="Q2452" s="209" t="e">
        <f>IF(OR(C2452="",C2452=R$4,C2452=S$4),NA(),MATCH($B2452&amp;$C2452,K!$E:$E,0))</f>
        <v>#N/A</v>
      </c>
    </row>
    <row r="2453" spans="1:17" ht="20.25">
      <c r="A2453" s="193"/>
      <c r="B2453" s="213"/>
      <c r="C2453" s="213"/>
      <c r="D2453" s="213" t="str">
        <f ca="1">IF(ISERROR($Q2453),"",OFFSET(K!$D$1,$Q2453-1,0))</f>
        <v/>
      </c>
      <c r="E2453" s="213" t="str">
        <f ca="1">IF(ISERROR($Q2453),"",OFFSET(K!$C$1,$Q2453-1,0))</f>
        <v/>
      </c>
      <c r="F2453" s="213" t="str">
        <f t="shared" ca="1" si="38"/>
        <v/>
      </c>
      <c r="G2453" s="198"/>
      <c r="H2453" s="207"/>
      <c r="I2453" s="207"/>
      <c r="J2453" s="207"/>
      <c r="K2453" s="207"/>
      <c r="L2453" s="207"/>
      <c r="M2453" s="207"/>
      <c r="N2453" s="207"/>
      <c r="O2453" s="199"/>
      <c r="P2453" s="208"/>
      <c r="Q2453" s="209" t="e">
        <f>IF(OR(C2453="",C2453=R$4,C2453=S$4),NA(),MATCH($B2453&amp;$C2453,K!$E:$E,0))</f>
        <v>#N/A</v>
      </c>
    </row>
    <row r="2454" spans="1:17" ht="20.25">
      <c r="A2454" s="193"/>
      <c r="B2454" s="213"/>
      <c r="C2454" s="213"/>
      <c r="D2454" s="213" t="str">
        <f ca="1">IF(ISERROR($Q2454),"",OFFSET(K!$D$1,$Q2454-1,0))</f>
        <v/>
      </c>
      <c r="E2454" s="213" t="str">
        <f ca="1">IF(ISERROR($Q2454),"",OFFSET(K!$C$1,$Q2454-1,0))</f>
        <v/>
      </c>
      <c r="F2454" s="213" t="str">
        <f t="shared" ca="1" si="38"/>
        <v/>
      </c>
      <c r="G2454" s="198"/>
      <c r="H2454" s="207"/>
      <c r="I2454" s="207"/>
      <c r="J2454" s="207"/>
      <c r="K2454" s="207"/>
      <c r="L2454" s="207"/>
      <c r="M2454" s="207"/>
      <c r="N2454" s="207"/>
      <c r="O2454" s="199"/>
      <c r="P2454" s="208"/>
      <c r="Q2454" s="209" t="e">
        <f>IF(OR(C2454="",C2454=R$4,C2454=S$4),NA(),MATCH($B2454&amp;$C2454,K!$E:$E,0))</f>
        <v>#N/A</v>
      </c>
    </row>
    <row r="2455" spans="1:17" ht="20.25">
      <c r="A2455" s="193"/>
      <c r="B2455" s="213"/>
      <c r="C2455" s="213"/>
      <c r="D2455" s="213" t="str">
        <f ca="1">IF(ISERROR($Q2455),"",OFFSET(K!$D$1,$Q2455-1,0))</f>
        <v/>
      </c>
      <c r="E2455" s="213" t="str">
        <f ca="1">IF(ISERROR($Q2455),"",OFFSET(K!$C$1,$Q2455-1,0))</f>
        <v/>
      </c>
      <c r="F2455" s="213" t="str">
        <f t="shared" ca="1" si="38"/>
        <v/>
      </c>
      <c r="G2455" s="198"/>
      <c r="H2455" s="207"/>
      <c r="I2455" s="207"/>
      <c r="J2455" s="207"/>
      <c r="K2455" s="207"/>
      <c r="L2455" s="207"/>
      <c r="M2455" s="207"/>
      <c r="N2455" s="207"/>
      <c r="O2455" s="199"/>
      <c r="P2455" s="208"/>
      <c r="Q2455" s="209" t="e">
        <f>IF(OR(C2455="",C2455=R$4,C2455=S$4),NA(),MATCH($B2455&amp;$C2455,K!$E:$E,0))</f>
        <v>#N/A</v>
      </c>
    </row>
    <row r="2456" spans="1:17" ht="20.25">
      <c r="A2456" s="193"/>
      <c r="B2456" s="213"/>
      <c r="C2456" s="213"/>
      <c r="D2456" s="213" t="str">
        <f ca="1">IF(ISERROR($Q2456),"",OFFSET(K!$D$1,$Q2456-1,0))</f>
        <v/>
      </c>
      <c r="E2456" s="213" t="str">
        <f ca="1">IF(ISERROR($Q2456),"",OFFSET(K!$C$1,$Q2456-1,0))</f>
        <v/>
      </c>
      <c r="F2456" s="213" t="str">
        <f t="shared" ca="1" si="38"/>
        <v/>
      </c>
      <c r="G2456" s="198"/>
      <c r="H2456" s="207"/>
      <c r="I2456" s="207"/>
      <c r="J2456" s="207"/>
      <c r="K2456" s="207"/>
      <c r="L2456" s="207"/>
      <c r="M2456" s="207"/>
      <c r="N2456" s="207"/>
      <c r="O2456" s="199"/>
      <c r="P2456" s="208"/>
      <c r="Q2456" s="209" t="e">
        <f>IF(OR(C2456="",C2456=R$4,C2456=S$4),NA(),MATCH($B2456&amp;$C2456,K!$E:$E,0))</f>
        <v>#N/A</v>
      </c>
    </row>
    <row r="2457" spans="1:17" ht="20.25">
      <c r="A2457" s="193"/>
      <c r="B2457" s="213"/>
      <c r="C2457" s="213"/>
      <c r="D2457" s="213" t="str">
        <f ca="1">IF(ISERROR($Q2457),"",OFFSET(K!$D$1,$Q2457-1,0))</f>
        <v/>
      </c>
      <c r="E2457" s="213" t="str">
        <f ca="1">IF(ISERROR($Q2457),"",OFFSET(K!$C$1,$Q2457-1,0))</f>
        <v/>
      </c>
      <c r="F2457" s="213" t="str">
        <f t="shared" ca="1" si="38"/>
        <v/>
      </c>
      <c r="G2457" s="198"/>
      <c r="H2457" s="207"/>
      <c r="I2457" s="207"/>
      <c r="J2457" s="207"/>
      <c r="K2457" s="207"/>
      <c r="L2457" s="207"/>
      <c r="M2457" s="207"/>
      <c r="N2457" s="207"/>
      <c r="O2457" s="199"/>
      <c r="P2457" s="208"/>
      <c r="Q2457" s="209" t="e">
        <f>IF(OR(C2457="",C2457=R$4,C2457=S$4),NA(),MATCH($B2457&amp;$C2457,K!$E:$E,0))</f>
        <v>#N/A</v>
      </c>
    </row>
    <row r="2458" spans="1:17" ht="20.25">
      <c r="A2458" s="193"/>
      <c r="B2458" s="213"/>
      <c r="C2458" s="213"/>
      <c r="D2458" s="213" t="str">
        <f ca="1">IF(ISERROR($Q2458),"",OFFSET(K!$D$1,$Q2458-1,0))</f>
        <v/>
      </c>
      <c r="E2458" s="213" t="str">
        <f ca="1">IF(ISERROR($Q2458),"",OFFSET(K!$C$1,$Q2458-1,0))</f>
        <v/>
      </c>
      <c r="F2458" s="213" t="str">
        <f t="shared" ca="1" si="38"/>
        <v/>
      </c>
      <c r="G2458" s="198"/>
      <c r="H2458" s="207"/>
      <c r="I2458" s="207"/>
      <c r="J2458" s="207"/>
      <c r="K2458" s="207"/>
      <c r="L2458" s="207"/>
      <c r="M2458" s="207"/>
      <c r="N2458" s="207"/>
      <c r="O2458" s="199"/>
      <c r="P2458" s="208"/>
      <c r="Q2458" s="209" t="e">
        <f>IF(OR(C2458="",C2458=R$4,C2458=S$4),NA(),MATCH($B2458&amp;$C2458,K!$E:$E,0))</f>
        <v>#N/A</v>
      </c>
    </row>
    <row r="2459" spans="1:17" ht="20.25">
      <c r="A2459" s="193"/>
      <c r="B2459" s="213"/>
      <c r="C2459" s="213"/>
      <c r="D2459" s="213" t="str">
        <f ca="1">IF(ISERROR($Q2459),"",OFFSET(K!$D$1,$Q2459-1,0))</f>
        <v/>
      </c>
      <c r="E2459" s="213" t="str">
        <f ca="1">IF(ISERROR($Q2459),"",OFFSET(K!$C$1,$Q2459-1,0))</f>
        <v/>
      </c>
      <c r="F2459" s="213" t="str">
        <f t="shared" ca="1" si="38"/>
        <v/>
      </c>
      <c r="G2459" s="198"/>
      <c r="H2459" s="207"/>
      <c r="I2459" s="207"/>
      <c r="J2459" s="207"/>
      <c r="K2459" s="207"/>
      <c r="L2459" s="207"/>
      <c r="M2459" s="207"/>
      <c r="N2459" s="207"/>
      <c r="O2459" s="199"/>
      <c r="P2459" s="208"/>
      <c r="Q2459" s="209" t="e">
        <f>IF(OR(C2459="",C2459=R$4,C2459=S$4),NA(),MATCH($B2459&amp;$C2459,K!$E:$E,0))</f>
        <v>#N/A</v>
      </c>
    </row>
    <row r="2460" spans="1:17" ht="20.25">
      <c r="A2460" s="193"/>
      <c r="B2460" s="213"/>
      <c r="C2460" s="213"/>
      <c r="D2460" s="213" t="str">
        <f ca="1">IF(ISERROR($Q2460),"",OFFSET(K!$D$1,$Q2460-1,0))</f>
        <v/>
      </c>
      <c r="E2460" s="213" t="str">
        <f ca="1">IF(ISERROR($Q2460),"",OFFSET(K!$C$1,$Q2460-1,0))</f>
        <v/>
      </c>
      <c r="F2460" s="213" t="str">
        <f t="shared" ca="1" si="38"/>
        <v/>
      </c>
      <c r="G2460" s="198"/>
      <c r="H2460" s="207"/>
      <c r="I2460" s="207"/>
      <c r="J2460" s="207"/>
      <c r="K2460" s="207"/>
      <c r="L2460" s="207"/>
      <c r="M2460" s="207"/>
      <c r="N2460" s="207"/>
      <c r="O2460" s="199"/>
      <c r="P2460" s="208"/>
      <c r="Q2460" s="209" t="e">
        <f>IF(OR(C2460="",C2460=R$4,C2460=S$4),NA(),MATCH($B2460&amp;$C2460,K!$E:$E,0))</f>
        <v>#N/A</v>
      </c>
    </row>
    <row r="2461" spans="1:17" ht="20.25">
      <c r="A2461" s="193"/>
      <c r="B2461" s="213"/>
      <c r="C2461" s="213"/>
      <c r="D2461" s="213" t="str">
        <f ca="1">IF(ISERROR($Q2461),"",OFFSET(K!$D$1,$Q2461-1,0))</f>
        <v/>
      </c>
      <c r="E2461" s="213" t="str">
        <f ca="1">IF(ISERROR($Q2461),"",OFFSET(K!$C$1,$Q2461-1,0))</f>
        <v/>
      </c>
      <c r="F2461" s="213" t="str">
        <f t="shared" ca="1" si="38"/>
        <v/>
      </c>
      <c r="G2461" s="198"/>
      <c r="H2461" s="207"/>
      <c r="I2461" s="207"/>
      <c r="J2461" s="207"/>
      <c r="K2461" s="207"/>
      <c r="L2461" s="207"/>
      <c r="M2461" s="207"/>
      <c r="N2461" s="207"/>
      <c r="O2461" s="199"/>
      <c r="P2461" s="208"/>
      <c r="Q2461" s="209" t="e">
        <f>IF(OR(C2461="",C2461=R$4,C2461=S$4),NA(),MATCH($B2461&amp;$C2461,K!$E:$E,0))</f>
        <v>#N/A</v>
      </c>
    </row>
    <row r="2462" spans="1:17" ht="20.25">
      <c r="A2462" s="193"/>
      <c r="B2462" s="213"/>
      <c r="C2462" s="213"/>
      <c r="D2462" s="213" t="str">
        <f ca="1">IF(ISERROR($Q2462),"",OFFSET(K!$D$1,$Q2462-1,0))</f>
        <v/>
      </c>
      <c r="E2462" s="213" t="str">
        <f ca="1">IF(ISERROR($Q2462),"",OFFSET(K!$C$1,$Q2462-1,0))</f>
        <v/>
      </c>
      <c r="F2462" s="213" t="str">
        <f t="shared" ca="1" si="38"/>
        <v/>
      </c>
      <c r="G2462" s="198"/>
      <c r="H2462" s="207"/>
      <c r="I2462" s="207"/>
      <c r="J2462" s="207"/>
      <c r="K2462" s="207"/>
      <c r="L2462" s="207"/>
      <c r="M2462" s="207"/>
      <c r="N2462" s="207"/>
      <c r="O2462" s="199"/>
      <c r="P2462" s="208"/>
      <c r="Q2462" s="209" t="e">
        <f>IF(OR(C2462="",C2462=R$4,C2462=S$4),NA(),MATCH($B2462&amp;$C2462,K!$E:$E,0))</f>
        <v>#N/A</v>
      </c>
    </row>
    <row r="2463" spans="1:17" ht="20.25">
      <c r="A2463" s="193"/>
      <c r="B2463" s="213"/>
      <c r="C2463" s="213"/>
      <c r="D2463" s="213" t="str">
        <f ca="1">IF(ISERROR($Q2463),"",OFFSET(K!$D$1,$Q2463-1,0))</f>
        <v/>
      </c>
      <c r="E2463" s="213" t="str">
        <f ca="1">IF(ISERROR($Q2463),"",OFFSET(K!$C$1,$Q2463-1,0))</f>
        <v/>
      </c>
      <c r="F2463" s="213" t="str">
        <f t="shared" ca="1" si="38"/>
        <v/>
      </c>
      <c r="G2463" s="198"/>
      <c r="H2463" s="207"/>
      <c r="I2463" s="207"/>
      <c r="J2463" s="207"/>
      <c r="K2463" s="207"/>
      <c r="L2463" s="207"/>
      <c r="M2463" s="207"/>
      <c r="N2463" s="207"/>
      <c r="O2463" s="199"/>
      <c r="P2463" s="208"/>
      <c r="Q2463" s="209" t="e">
        <f>IF(OR(C2463="",C2463=R$4,C2463=S$4),NA(),MATCH($B2463&amp;$C2463,K!$E:$E,0))</f>
        <v>#N/A</v>
      </c>
    </row>
    <row r="2464" spans="1:17" ht="20.25">
      <c r="A2464" s="193"/>
      <c r="B2464" s="213"/>
      <c r="C2464" s="213"/>
      <c r="D2464" s="213" t="str">
        <f ca="1">IF(ISERROR($Q2464),"",OFFSET(K!$D$1,$Q2464-1,0))</f>
        <v/>
      </c>
      <c r="E2464" s="213" t="str">
        <f ca="1">IF(ISERROR($Q2464),"",OFFSET(K!$C$1,$Q2464-1,0))</f>
        <v/>
      </c>
      <c r="F2464" s="213" t="str">
        <f t="shared" ca="1" si="38"/>
        <v/>
      </c>
      <c r="G2464" s="198"/>
      <c r="H2464" s="207"/>
      <c r="I2464" s="207"/>
      <c r="J2464" s="207"/>
      <c r="K2464" s="207"/>
      <c r="L2464" s="207"/>
      <c r="M2464" s="207"/>
      <c r="N2464" s="207"/>
      <c r="O2464" s="199"/>
      <c r="P2464" s="208"/>
      <c r="Q2464" s="209" t="e">
        <f>IF(OR(C2464="",C2464=R$4,C2464=S$4),NA(),MATCH($B2464&amp;$C2464,K!$E:$E,0))</f>
        <v>#N/A</v>
      </c>
    </row>
    <row r="2465" spans="1:17" ht="20.25">
      <c r="A2465" s="193"/>
      <c r="B2465" s="213"/>
      <c r="C2465" s="213"/>
      <c r="D2465" s="213" t="str">
        <f ca="1">IF(ISERROR($Q2465),"",OFFSET(K!$D$1,$Q2465-1,0))</f>
        <v/>
      </c>
      <c r="E2465" s="213" t="str">
        <f ca="1">IF(ISERROR($Q2465),"",OFFSET(K!$C$1,$Q2465-1,0))</f>
        <v/>
      </c>
      <c r="F2465" s="213" t="str">
        <f t="shared" ca="1" si="38"/>
        <v/>
      </c>
      <c r="G2465" s="198"/>
      <c r="H2465" s="207"/>
      <c r="I2465" s="207"/>
      <c r="J2465" s="207"/>
      <c r="K2465" s="207"/>
      <c r="L2465" s="207"/>
      <c r="M2465" s="207"/>
      <c r="N2465" s="207"/>
      <c r="O2465" s="199"/>
      <c r="P2465" s="208"/>
      <c r="Q2465" s="209" t="e">
        <f>IF(OR(C2465="",C2465=R$4,C2465=S$4),NA(),MATCH($B2465&amp;$C2465,K!$E:$E,0))</f>
        <v>#N/A</v>
      </c>
    </row>
    <row r="2466" spans="1:17" ht="20.25">
      <c r="A2466" s="193"/>
      <c r="B2466" s="213"/>
      <c r="C2466" s="213"/>
      <c r="D2466" s="213" t="str">
        <f ca="1">IF(ISERROR($Q2466),"",OFFSET(K!$D$1,$Q2466-1,0))</f>
        <v/>
      </c>
      <c r="E2466" s="213" t="str">
        <f ca="1">IF(ISERROR($Q2466),"",OFFSET(K!$C$1,$Q2466-1,0))</f>
        <v/>
      </c>
      <c r="F2466" s="213" t="str">
        <f t="shared" ca="1" si="38"/>
        <v/>
      </c>
      <c r="G2466" s="198"/>
      <c r="H2466" s="207"/>
      <c r="I2466" s="207"/>
      <c r="J2466" s="207"/>
      <c r="K2466" s="207"/>
      <c r="L2466" s="207"/>
      <c r="M2466" s="207"/>
      <c r="N2466" s="207"/>
      <c r="O2466" s="199"/>
      <c r="P2466" s="208"/>
      <c r="Q2466" s="209" t="e">
        <f>IF(OR(C2466="",C2466=R$4,C2466=S$4),NA(),MATCH($B2466&amp;$C2466,K!$E:$E,0))</f>
        <v>#N/A</v>
      </c>
    </row>
    <row r="2467" spans="1:17" ht="20.25">
      <c r="A2467" s="193"/>
      <c r="B2467" s="213"/>
      <c r="C2467" s="213"/>
      <c r="D2467" s="213" t="str">
        <f ca="1">IF(ISERROR($Q2467),"",OFFSET(K!$D$1,$Q2467-1,0))</f>
        <v/>
      </c>
      <c r="E2467" s="213" t="str">
        <f ca="1">IF(ISERROR($Q2467),"",OFFSET(K!$C$1,$Q2467-1,0))</f>
        <v/>
      </c>
      <c r="F2467" s="213" t="str">
        <f t="shared" ca="1" si="38"/>
        <v/>
      </c>
      <c r="G2467" s="198"/>
      <c r="H2467" s="207"/>
      <c r="I2467" s="207"/>
      <c r="J2467" s="207"/>
      <c r="K2467" s="207"/>
      <c r="L2467" s="207"/>
      <c r="M2467" s="207"/>
      <c r="N2467" s="207"/>
      <c r="O2467" s="199"/>
      <c r="P2467" s="208"/>
      <c r="Q2467" s="209" t="e">
        <f>IF(OR(C2467="",C2467=R$4,C2467=S$4),NA(),MATCH($B2467&amp;$C2467,K!$E:$E,0))</f>
        <v>#N/A</v>
      </c>
    </row>
    <row r="2468" spans="1:17" ht="20.25">
      <c r="A2468" s="193"/>
      <c r="B2468" s="213"/>
      <c r="C2468" s="213"/>
      <c r="D2468" s="213" t="str">
        <f ca="1">IF(ISERROR($Q2468),"",OFFSET(K!$D$1,$Q2468-1,0))</f>
        <v/>
      </c>
      <c r="E2468" s="213" t="str">
        <f ca="1">IF(ISERROR($Q2468),"",OFFSET(K!$C$1,$Q2468-1,0))</f>
        <v/>
      </c>
      <c r="F2468" s="213" t="str">
        <f t="shared" ca="1" si="38"/>
        <v/>
      </c>
      <c r="G2468" s="198"/>
      <c r="H2468" s="207"/>
      <c r="I2468" s="207"/>
      <c r="J2468" s="207"/>
      <c r="K2468" s="207"/>
      <c r="L2468" s="207"/>
      <c r="M2468" s="207"/>
      <c r="N2468" s="207"/>
      <c r="O2468" s="199"/>
      <c r="P2468" s="208"/>
      <c r="Q2468" s="209" t="e">
        <f>IF(OR(C2468="",C2468=R$4,C2468=S$4),NA(),MATCH($B2468&amp;$C2468,K!$E:$E,0))</f>
        <v>#N/A</v>
      </c>
    </row>
    <row r="2469" spans="1:17" ht="20.25">
      <c r="A2469" s="193"/>
      <c r="B2469" s="213"/>
      <c r="C2469" s="213"/>
      <c r="D2469" s="213" t="str">
        <f ca="1">IF(ISERROR($Q2469),"",OFFSET(K!$D$1,$Q2469-1,0))</f>
        <v/>
      </c>
      <c r="E2469" s="213" t="str">
        <f ca="1">IF(ISERROR($Q2469),"",OFFSET(K!$C$1,$Q2469-1,0))</f>
        <v/>
      </c>
      <c r="F2469" s="213" t="str">
        <f t="shared" ca="1" si="38"/>
        <v/>
      </c>
      <c r="G2469" s="198"/>
      <c r="H2469" s="207"/>
      <c r="I2469" s="207"/>
      <c r="J2469" s="207"/>
      <c r="K2469" s="207"/>
      <c r="L2469" s="207"/>
      <c r="M2469" s="207"/>
      <c r="N2469" s="207"/>
      <c r="O2469" s="199"/>
      <c r="P2469" s="208"/>
      <c r="Q2469" s="209" t="e">
        <f>IF(OR(C2469="",C2469=R$4,C2469=S$4),NA(),MATCH($B2469&amp;$C2469,K!$E:$E,0))</f>
        <v>#N/A</v>
      </c>
    </row>
    <row r="2470" spans="1:17" ht="20.25">
      <c r="A2470" s="193"/>
      <c r="B2470" s="213"/>
      <c r="C2470" s="213"/>
      <c r="D2470" s="213" t="str">
        <f ca="1">IF(ISERROR($Q2470),"",OFFSET(K!$D$1,$Q2470-1,0))</f>
        <v/>
      </c>
      <c r="E2470" s="213" t="str">
        <f ca="1">IF(ISERROR($Q2470),"",OFFSET(K!$C$1,$Q2470-1,0))</f>
        <v/>
      </c>
      <c r="F2470" s="213" t="str">
        <f t="shared" ca="1" si="38"/>
        <v/>
      </c>
      <c r="G2470" s="198"/>
      <c r="H2470" s="207"/>
      <c r="I2470" s="207"/>
      <c r="J2470" s="207"/>
      <c r="K2470" s="207"/>
      <c r="L2470" s="207"/>
      <c r="M2470" s="207"/>
      <c r="N2470" s="207"/>
      <c r="O2470" s="199"/>
      <c r="P2470" s="208"/>
      <c r="Q2470" s="209" t="e">
        <f>IF(OR(C2470="",C2470=R$4,C2470=S$4),NA(),MATCH($B2470&amp;$C2470,K!$E:$E,0))</f>
        <v>#N/A</v>
      </c>
    </row>
    <row r="2471" spans="1:17" ht="20.25">
      <c r="A2471" s="193"/>
      <c r="B2471" s="213"/>
      <c r="C2471" s="213"/>
      <c r="D2471" s="213" t="str">
        <f ca="1">IF(ISERROR($Q2471),"",OFFSET(K!$D$1,$Q2471-1,0))</f>
        <v/>
      </c>
      <c r="E2471" s="213" t="str">
        <f ca="1">IF(ISERROR($Q2471),"",OFFSET(K!$C$1,$Q2471-1,0))</f>
        <v/>
      </c>
      <c r="F2471" s="213" t="str">
        <f t="shared" ca="1" si="38"/>
        <v/>
      </c>
      <c r="G2471" s="198"/>
      <c r="H2471" s="207"/>
      <c r="I2471" s="207"/>
      <c r="J2471" s="207"/>
      <c r="K2471" s="207"/>
      <c r="L2471" s="207"/>
      <c r="M2471" s="207"/>
      <c r="N2471" s="207"/>
      <c r="O2471" s="199"/>
      <c r="P2471" s="208"/>
      <c r="Q2471" s="209" t="e">
        <f>IF(OR(C2471="",C2471=R$4,C2471=S$4),NA(),MATCH($B2471&amp;$C2471,K!$E:$E,0))</f>
        <v>#N/A</v>
      </c>
    </row>
    <row r="2472" spans="1:17" ht="20.25">
      <c r="A2472" s="193"/>
      <c r="B2472" s="213"/>
      <c r="C2472" s="213"/>
      <c r="D2472" s="213" t="str">
        <f ca="1">IF(ISERROR($Q2472),"",OFFSET(K!$D$1,$Q2472-1,0))</f>
        <v/>
      </c>
      <c r="E2472" s="213" t="str">
        <f ca="1">IF(ISERROR($Q2472),"",OFFSET(K!$C$1,$Q2472-1,0))</f>
        <v/>
      </c>
      <c r="F2472" s="213" t="str">
        <f t="shared" ca="1" si="38"/>
        <v/>
      </c>
      <c r="G2472" s="198"/>
      <c r="H2472" s="207"/>
      <c r="I2472" s="207"/>
      <c r="J2472" s="207"/>
      <c r="K2472" s="207"/>
      <c r="L2472" s="207"/>
      <c r="M2472" s="207"/>
      <c r="N2472" s="207"/>
      <c r="O2472" s="199"/>
      <c r="P2472" s="208"/>
      <c r="Q2472" s="209" t="e">
        <f>IF(OR(C2472="",C2472=R$4,C2472=S$4),NA(),MATCH($B2472&amp;$C2472,K!$E:$E,0))</f>
        <v>#N/A</v>
      </c>
    </row>
    <row r="2473" spans="1:17" ht="20.25">
      <c r="A2473" s="193"/>
      <c r="B2473" s="213"/>
      <c r="C2473" s="213"/>
      <c r="D2473" s="213" t="str">
        <f ca="1">IF(ISERROR($Q2473),"",OFFSET(K!$D$1,$Q2473-1,0))</f>
        <v/>
      </c>
      <c r="E2473" s="213" t="str">
        <f ca="1">IF(ISERROR($Q2473),"",OFFSET(K!$C$1,$Q2473-1,0))</f>
        <v/>
      </c>
      <c r="F2473" s="213" t="str">
        <f t="shared" ca="1" si="38"/>
        <v/>
      </c>
      <c r="G2473" s="198"/>
      <c r="H2473" s="207"/>
      <c r="I2473" s="207"/>
      <c r="J2473" s="207"/>
      <c r="K2473" s="207"/>
      <c r="L2473" s="207"/>
      <c r="M2473" s="207"/>
      <c r="N2473" s="207"/>
      <c r="O2473" s="199"/>
      <c r="P2473" s="208"/>
      <c r="Q2473" s="209" t="e">
        <f>IF(OR(C2473="",C2473=R$4,C2473=S$4),NA(),MATCH($B2473&amp;$C2473,K!$E:$E,0))</f>
        <v>#N/A</v>
      </c>
    </row>
    <row r="2474" spans="1:17" ht="20.25">
      <c r="A2474" s="193"/>
      <c r="B2474" s="213"/>
      <c r="C2474" s="213"/>
      <c r="D2474" s="213" t="str">
        <f ca="1">IF(ISERROR($Q2474),"",OFFSET(K!$D$1,$Q2474-1,0))</f>
        <v/>
      </c>
      <c r="E2474" s="213" t="str">
        <f ca="1">IF(ISERROR($Q2474),"",OFFSET(K!$C$1,$Q2474-1,0))</f>
        <v/>
      </c>
      <c r="F2474" s="213" t="str">
        <f t="shared" ca="1" si="38"/>
        <v/>
      </c>
      <c r="G2474" s="198"/>
      <c r="H2474" s="207"/>
      <c r="I2474" s="207"/>
      <c r="J2474" s="207"/>
      <c r="K2474" s="207"/>
      <c r="L2474" s="207"/>
      <c r="M2474" s="207"/>
      <c r="N2474" s="207"/>
      <c r="O2474" s="199"/>
      <c r="P2474" s="208"/>
      <c r="Q2474" s="209" t="e">
        <f>IF(OR(C2474="",C2474=R$4,C2474=S$4),NA(),MATCH($B2474&amp;$C2474,K!$E:$E,0))</f>
        <v>#N/A</v>
      </c>
    </row>
    <row r="2475" spans="1:17" ht="20.25">
      <c r="A2475" s="193"/>
      <c r="B2475" s="213"/>
      <c r="C2475" s="213"/>
      <c r="D2475" s="213" t="str">
        <f ca="1">IF(ISERROR($Q2475),"",OFFSET(K!$D$1,$Q2475-1,0))</f>
        <v/>
      </c>
      <c r="E2475" s="213" t="str">
        <f ca="1">IF(ISERROR($Q2475),"",OFFSET(K!$C$1,$Q2475-1,0))</f>
        <v/>
      </c>
      <c r="F2475" s="213" t="str">
        <f t="shared" ca="1" si="38"/>
        <v/>
      </c>
      <c r="G2475" s="198"/>
      <c r="H2475" s="207"/>
      <c r="I2475" s="207"/>
      <c r="J2475" s="207"/>
      <c r="K2475" s="207"/>
      <c r="L2475" s="207"/>
      <c r="M2475" s="207"/>
      <c r="N2475" s="207"/>
      <c r="O2475" s="199"/>
      <c r="P2475" s="208"/>
      <c r="Q2475" s="209" t="e">
        <f>IF(OR(C2475="",C2475=R$4,C2475=S$4),NA(),MATCH($B2475&amp;$C2475,K!$E:$E,0))</f>
        <v>#N/A</v>
      </c>
    </row>
    <row r="2476" spans="1:17" ht="20.25">
      <c r="A2476" s="193"/>
      <c r="B2476" s="213"/>
      <c r="C2476" s="213"/>
      <c r="D2476" s="213" t="str">
        <f ca="1">IF(ISERROR($Q2476),"",OFFSET(K!$D$1,$Q2476-1,0))</f>
        <v/>
      </c>
      <c r="E2476" s="213" t="str">
        <f ca="1">IF(ISERROR($Q2476),"",OFFSET(K!$C$1,$Q2476-1,0))</f>
        <v/>
      </c>
      <c r="F2476" s="213" t="str">
        <f t="shared" ca="1" si="38"/>
        <v/>
      </c>
      <c r="G2476" s="198"/>
      <c r="H2476" s="207"/>
      <c r="I2476" s="207"/>
      <c r="J2476" s="207"/>
      <c r="K2476" s="207"/>
      <c r="L2476" s="207"/>
      <c r="M2476" s="207"/>
      <c r="N2476" s="207"/>
      <c r="O2476" s="199"/>
      <c r="P2476" s="208"/>
      <c r="Q2476" s="209" t="e">
        <f>IF(OR(C2476="",C2476=R$4,C2476=S$4),NA(),MATCH($B2476&amp;$C2476,K!$E:$E,0))</f>
        <v>#N/A</v>
      </c>
    </row>
    <row r="2477" spans="1:17" ht="20.25">
      <c r="A2477" s="193"/>
      <c r="B2477" s="213"/>
      <c r="C2477" s="213"/>
      <c r="D2477" s="213" t="str">
        <f ca="1">IF(ISERROR($Q2477),"",OFFSET(K!$D$1,$Q2477-1,0))</f>
        <v/>
      </c>
      <c r="E2477" s="213" t="str">
        <f ca="1">IF(ISERROR($Q2477),"",OFFSET(K!$C$1,$Q2477-1,0))</f>
        <v/>
      </c>
      <c r="F2477" s="213" t="str">
        <f t="shared" ca="1" si="38"/>
        <v/>
      </c>
      <c r="G2477" s="198"/>
      <c r="H2477" s="207"/>
      <c r="I2477" s="207"/>
      <c r="J2477" s="207"/>
      <c r="K2477" s="207"/>
      <c r="L2477" s="207"/>
      <c r="M2477" s="207"/>
      <c r="N2477" s="207"/>
      <c r="O2477" s="199"/>
      <c r="P2477" s="208"/>
      <c r="Q2477" s="209" t="e">
        <f>IF(OR(C2477="",C2477=R$4,C2477=S$4),NA(),MATCH($B2477&amp;$C2477,K!$E:$E,0))</f>
        <v>#N/A</v>
      </c>
    </row>
    <row r="2478" spans="1:17" ht="20.25">
      <c r="A2478" s="193"/>
      <c r="B2478" s="213"/>
      <c r="C2478" s="213"/>
      <c r="D2478" s="213" t="str">
        <f ca="1">IF(ISERROR($Q2478),"",OFFSET(K!$D$1,$Q2478-1,0))</f>
        <v/>
      </c>
      <c r="E2478" s="213" t="str">
        <f ca="1">IF(ISERROR($Q2478),"",OFFSET(K!$C$1,$Q2478-1,0))</f>
        <v/>
      </c>
      <c r="F2478" s="213" t="str">
        <f t="shared" ca="1" si="38"/>
        <v/>
      </c>
      <c r="G2478" s="198"/>
      <c r="H2478" s="207"/>
      <c r="I2478" s="207"/>
      <c r="J2478" s="207"/>
      <c r="K2478" s="207"/>
      <c r="L2478" s="207"/>
      <c r="M2478" s="207"/>
      <c r="N2478" s="207"/>
      <c r="O2478" s="199"/>
      <c r="P2478" s="208"/>
      <c r="Q2478" s="209" t="e">
        <f>IF(OR(C2478="",C2478=R$4,C2478=S$4),NA(),MATCH($B2478&amp;$C2478,K!$E:$E,0))</f>
        <v>#N/A</v>
      </c>
    </row>
    <row r="2479" spans="1:17" ht="20.25">
      <c r="A2479" s="193"/>
      <c r="B2479" s="213"/>
      <c r="C2479" s="213"/>
      <c r="D2479" s="213" t="str">
        <f ca="1">IF(ISERROR($Q2479),"",OFFSET(K!$D$1,$Q2479-1,0))</f>
        <v/>
      </c>
      <c r="E2479" s="213" t="str">
        <f ca="1">IF(ISERROR($Q2479),"",OFFSET(K!$C$1,$Q2479-1,0))</f>
        <v/>
      </c>
      <c r="F2479" s="213" t="str">
        <f t="shared" ca="1" si="38"/>
        <v/>
      </c>
      <c r="G2479" s="198"/>
      <c r="H2479" s="207"/>
      <c r="I2479" s="207"/>
      <c r="J2479" s="207"/>
      <c r="K2479" s="207"/>
      <c r="L2479" s="207"/>
      <c r="M2479" s="207"/>
      <c r="N2479" s="207"/>
      <c r="O2479" s="199"/>
      <c r="P2479" s="208"/>
      <c r="Q2479" s="209" t="e">
        <f>IF(OR(C2479="",C2479=R$4,C2479=S$4),NA(),MATCH($B2479&amp;$C2479,K!$E:$E,0))</f>
        <v>#N/A</v>
      </c>
    </row>
    <row r="2480" spans="1:17" ht="20.25">
      <c r="A2480" s="193"/>
      <c r="B2480" s="213"/>
      <c r="C2480" s="213"/>
      <c r="D2480" s="213" t="str">
        <f ca="1">IF(ISERROR($Q2480),"",OFFSET(K!$D$1,$Q2480-1,0))</f>
        <v/>
      </c>
      <c r="E2480" s="213" t="str">
        <f ca="1">IF(ISERROR($Q2480),"",OFFSET(K!$C$1,$Q2480-1,0))</f>
        <v/>
      </c>
      <c r="F2480" s="213" t="str">
        <f t="shared" ca="1" si="38"/>
        <v/>
      </c>
      <c r="G2480" s="198"/>
      <c r="H2480" s="207"/>
      <c r="I2480" s="207"/>
      <c r="J2480" s="207"/>
      <c r="K2480" s="207"/>
      <c r="L2480" s="207"/>
      <c r="M2480" s="207"/>
      <c r="N2480" s="207"/>
      <c r="O2480" s="199"/>
      <c r="P2480" s="208"/>
      <c r="Q2480" s="209" t="e">
        <f>IF(OR(C2480="",C2480=R$4,C2480=S$4),NA(),MATCH($B2480&amp;$C2480,K!$E:$E,0))</f>
        <v>#N/A</v>
      </c>
    </row>
    <row r="2481" spans="1:17" ht="20.25">
      <c r="A2481" s="193"/>
      <c r="B2481" s="213"/>
      <c r="C2481" s="213"/>
      <c r="D2481" s="213" t="str">
        <f ca="1">IF(ISERROR($Q2481),"",OFFSET(K!$D$1,$Q2481-1,0))</f>
        <v/>
      </c>
      <c r="E2481" s="213" t="str">
        <f ca="1">IF(ISERROR($Q2481),"",OFFSET(K!$C$1,$Q2481-1,0))</f>
        <v/>
      </c>
      <c r="F2481" s="213" t="str">
        <f t="shared" ca="1" si="38"/>
        <v/>
      </c>
      <c r="G2481" s="198"/>
      <c r="H2481" s="207"/>
      <c r="I2481" s="207"/>
      <c r="J2481" s="207"/>
      <c r="K2481" s="207"/>
      <c r="L2481" s="207"/>
      <c r="M2481" s="207"/>
      <c r="N2481" s="207"/>
      <c r="O2481" s="199"/>
      <c r="P2481" s="208"/>
      <c r="Q2481" s="209" t="e">
        <f>IF(OR(C2481="",C2481=R$4,C2481=S$4),NA(),MATCH($B2481&amp;$C2481,K!$E:$E,0))</f>
        <v>#N/A</v>
      </c>
    </row>
    <row r="2482" spans="1:17" ht="20.25">
      <c r="A2482" s="193"/>
      <c r="B2482" s="213"/>
      <c r="C2482" s="213"/>
      <c r="D2482" s="213" t="str">
        <f ca="1">IF(ISERROR($Q2482),"",OFFSET(K!$D$1,$Q2482-1,0))</f>
        <v/>
      </c>
      <c r="E2482" s="213" t="str">
        <f ca="1">IF(ISERROR($Q2482),"",OFFSET(K!$C$1,$Q2482-1,0))</f>
        <v/>
      </c>
      <c r="F2482" s="213" t="str">
        <f t="shared" ca="1" si="38"/>
        <v/>
      </c>
      <c r="G2482" s="198"/>
      <c r="H2482" s="207"/>
      <c r="I2482" s="207"/>
      <c r="J2482" s="207"/>
      <c r="K2482" s="207"/>
      <c r="L2482" s="207"/>
      <c r="M2482" s="207"/>
      <c r="N2482" s="207"/>
      <c r="O2482" s="199"/>
      <c r="P2482" s="208"/>
      <c r="Q2482" s="209" t="e">
        <f>IF(OR(C2482="",C2482=R$4,C2482=S$4),NA(),MATCH($B2482&amp;$C2482,K!$E:$E,0))</f>
        <v>#N/A</v>
      </c>
    </row>
    <row r="2483" spans="1:17" ht="20.25">
      <c r="A2483" s="193"/>
      <c r="B2483" s="213"/>
      <c r="C2483" s="213"/>
      <c r="D2483" s="213" t="str">
        <f ca="1">IF(ISERROR($Q2483),"",OFFSET(K!$D$1,$Q2483-1,0))</f>
        <v/>
      </c>
      <c r="E2483" s="213" t="str">
        <f ca="1">IF(ISERROR($Q2483),"",OFFSET(K!$C$1,$Q2483-1,0))</f>
        <v/>
      </c>
      <c r="F2483" s="213" t="str">
        <f t="shared" ca="1" si="38"/>
        <v/>
      </c>
      <c r="G2483" s="198"/>
      <c r="H2483" s="207"/>
      <c r="I2483" s="207"/>
      <c r="J2483" s="207"/>
      <c r="K2483" s="207"/>
      <c r="L2483" s="207"/>
      <c r="M2483" s="207"/>
      <c r="N2483" s="207"/>
      <c r="O2483" s="199"/>
      <c r="P2483" s="208"/>
      <c r="Q2483" s="209" t="e">
        <f>IF(OR(C2483="",C2483=R$4,C2483=S$4),NA(),MATCH($B2483&amp;$C2483,K!$E:$E,0))</f>
        <v>#N/A</v>
      </c>
    </row>
    <row r="2484" spans="1:17" ht="20.25">
      <c r="A2484" s="193"/>
      <c r="B2484" s="213"/>
      <c r="C2484" s="213"/>
      <c r="D2484" s="213" t="str">
        <f ca="1">IF(ISERROR($Q2484),"",OFFSET(K!$D$1,$Q2484-1,0))</f>
        <v/>
      </c>
      <c r="E2484" s="213" t="str">
        <f ca="1">IF(ISERROR($Q2484),"",OFFSET(K!$C$1,$Q2484-1,0))</f>
        <v/>
      </c>
      <c r="F2484" s="213" t="str">
        <f t="shared" ca="1" si="38"/>
        <v/>
      </c>
      <c r="G2484" s="198"/>
      <c r="H2484" s="207"/>
      <c r="I2484" s="207"/>
      <c r="J2484" s="207"/>
      <c r="K2484" s="207"/>
      <c r="L2484" s="207"/>
      <c r="M2484" s="207"/>
      <c r="N2484" s="207"/>
      <c r="O2484" s="199"/>
      <c r="P2484" s="208"/>
      <c r="Q2484" s="209" t="e">
        <f>IF(OR(C2484="",C2484=R$4,C2484=S$4),NA(),MATCH($B2484&amp;$C2484,K!$E:$E,0))</f>
        <v>#N/A</v>
      </c>
    </row>
    <row r="2485" spans="1:17" ht="20.25">
      <c r="A2485" s="193"/>
      <c r="B2485" s="213"/>
      <c r="C2485" s="213"/>
      <c r="D2485" s="213" t="str">
        <f ca="1">IF(ISERROR($Q2485),"",OFFSET(K!$D$1,$Q2485-1,0))</f>
        <v/>
      </c>
      <c r="E2485" s="213" t="str">
        <f ca="1">IF(ISERROR($Q2485),"",OFFSET(K!$C$1,$Q2485-1,0))</f>
        <v/>
      </c>
      <c r="F2485" s="213" t="str">
        <f t="shared" ca="1" si="38"/>
        <v/>
      </c>
      <c r="G2485" s="198"/>
      <c r="H2485" s="207"/>
      <c r="I2485" s="207"/>
      <c r="J2485" s="207"/>
      <c r="K2485" s="207"/>
      <c r="L2485" s="207"/>
      <c r="M2485" s="207"/>
      <c r="N2485" s="207"/>
      <c r="O2485" s="199"/>
      <c r="P2485" s="208"/>
      <c r="Q2485" s="209" t="e">
        <f>IF(OR(C2485="",C2485=R$4,C2485=S$4),NA(),MATCH($B2485&amp;$C2485,K!$E:$E,0))</f>
        <v>#N/A</v>
      </c>
    </row>
    <row r="2486" spans="1:17" ht="20.25">
      <c r="A2486" s="193"/>
      <c r="B2486" s="213"/>
      <c r="C2486" s="213"/>
      <c r="D2486" s="213" t="str">
        <f ca="1">IF(ISERROR($Q2486),"",OFFSET(K!$D$1,$Q2486-1,0))</f>
        <v/>
      </c>
      <c r="E2486" s="213" t="str">
        <f ca="1">IF(ISERROR($Q2486),"",OFFSET(K!$C$1,$Q2486-1,0))</f>
        <v/>
      </c>
      <c r="F2486" s="213" t="str">
        <f t="shared" ca="1" si="38"/>
        <v/>
      </c>
      <c r="G2486" s="198"/>
      <c r="H2486" s="207"/>
      <c r="I2486" s="207"/>
      <c r="J2486" s="207"/>
      <c r="K2486" s="207"/>
      <c r="L2486" s="207"/>
      <c r="M2486" s="207"/>
      <c r="N2486" s="207"/>
      <c r="O2486" s="199"/>
      <c r="P2486" s="208"/>
      <c r="Q2486" s="209" t="e">
        <f>IF(OR(C2486="",C2486=R$4,C2486=S$4),NA(),MATCH($B2486&amp;$C2486,K!$E:$E,0))</f>
        <v>#N/A</v>
      </c>
    </row>
    <row r="2487" spans="1:17" ht="20.25">
      <c r="A2487" s="193"/>
      <c r="B2487" s="213"/>
      <c r="C2487" s="213"/>
      <c r="D2487" s="213" t="str">
        <f ca="1">IF(ISERROR($Q2487),"",OFFSET(K!$D$1,$Q2487-1,0))</f>
        <v/>
      </c>
      <c r="E2487" s="213" t="str">
        <f ca="1">IF(ISERROR($Q2487),"",OFFSET(K!$C$1,$Q2487-1,0))</f>
        <v/>
      </c>
      <c r="F2487" s="213" t="str">
        <f t="shared" ca="1" si="38"/>
        <v/>
      </c>
      <c r="G2487" s="198"/>
      <c r="H2487" s="207"/>
      <c r="I2487" s="207"/>
      <c r="J2487" s="207"/>
      <c r="K2487" s="207"/>
      <c r="L2487" s="207"/>
      <c r="M2487" s="207"/>
      <c r="N2487" s="207"/>
      <c r="O2487" s="199"/>
      <c r="P2487" s="208"/>
      <c r="Q2487" s="209" t="e">
        <f>IF(OR(C2487="",C2487=R$4,C2487=S$4),NA(),MATCH($B2487&amp;$C2487,K!$E:$E,0))</f>
        <v>#N/A</v>
      </c>
    </row>
    <row r="2488" spans="1:17" ht="20.25">
      <c r="A2488" s="193"/>
      <c r="B2488" s="213"/>
      <c r="C2488" s="213"/>
      <c r="D2488" s="213" t="str">
        <f ca="1">IF(ISERROR($Q2488),"",OFFSET(K!$D$1,$Q2488-1,0))</f>
        <v/>
      </c>
      <c r="E2488" s="213" t="str">
        <f ca="1">IF(ISERROR($Q2488),"",OFFSET(K!$C$1,$Q2488-1,0))</f>
        <v/>
      </c>
      <c r="F2488" s="213" t="str">
        <f t="shared" ca="1" si="38"/>
        <v/>
      </c>
      <c r="G2488" s="198"/>
      <c r="H2488" s="207"/>
      <c r="I2488" s="207"/>
      <c r="J2488" s="207"/>
      <c r="K2488" s="207"/>
      <c r="L2488" s="207"/>
      <c r="M2488" s="207"/>
      <c r="N2488" s="207"/>
      <c r="O2488" s="199"/>
      <c r="P2488" s="208"/>
      <c r="Q2488" s="209" t="e">
        <f>IF(OR(C2488="",C2488=R$4,C2488=S$4),NA(),MATCH($B2488&amp;$C2488,K!$E:$E,0))</f>
        <v>#N/A</v>
      </c>
    </row>
    <row r="2489" spans="1:17" ht="20.25">
      <c r="A2489" s="193"/>
      <c r="B2489" s="213"/>
      <c r="C2489" s="213"/>
      <c r="D2489" s="213" t="str">
        <f ca="1">IF(ISERROR($Q2489),"",OFFSET(K!$D$1,$Q2489-1,0))</f>
        <v/>
      </c>
      <c r="E2489" s="213" t="str">
        <f ca="1">IF(ISERROR($Q2489),"",OFFSET(K!$C$1,$Q2489-1,0))</f>
        <v/>
      </c>
      <c r="F2489" s="213" t="str">
        <f t="shared" ca="1" si="38"/>
        <v/>
      </c>
      <c r="G2489" s="198"/>
      <c r="H2489" s="207"/>
      <c r="I2489" s="207"/>
      <c r="J2489" s="207"/>
      <c r="K2489" s="207"/>
      <c r="L2489" s="207"/>
      <c r="M2489" s="207"/>
      <c r="N2489" s="207"/>
      <c r="O2489" s="199"/>
      <c r="P2489" s="208"/>
      <c r="Q2489" s="209" t="e">
        <f>IF(OR(C2489="",C2489=R$4,C2489=S$4),NA(),MATCH($B2489&amp;$C2489,K!$E:$E,0))</f>
        <v>#N/A</v>
      </c>
    </row>
    <row r="2490" spans="1:17" ht="20.25">
      <c r="A2490" s="193"/>
      <c r="B2490" s="213"/>
      <c r="C2490" s="213"/>
      <c r="D2490" s="213" t="str">
        <f ca="1">IF(ISERROR($Q2490),"",OFFSET(K!$D$1,$Q2490-1,0))</f>
        <v/>
      </c>
      <c r="E2490" s="213" t="str">
        <f ca="1">IF(ISERROR($Q2490),"",OFFSET(K!$C$1,$Q2490-1,0))</f>
        <v/>
      </c>
      <c r="F2490" s="213" t="str">
        <f t="shared" ca="1" si="38"/>
        <v/>
      </c>
      <c r="G2490" s="198"/>
      <c r="H2490" s="207"/>
      <c r="I2490" s="207"/>
      <c r="J2490" s="207"/>
      <c r="K2490" s="207"/>
      <c r="L2490" s="207"/>
      <c r="M2490" s="207"/>
      <c r="N2490" s="207"/>
      <c r="O2490" s="199"/>
      <c r="P2490" s="208"/>
      <c r="Q2490" s="209" t="e">
        <f>IF(OR(C2490="",C2490=R$4,C2490=S$4),NA(),MATCH($B2490&amp;$C2490,K!$E:$E,0))</f>
        <v>#N/A</v>
      </c>
    </row>
    <row r="2491" spans="1:17" ht="20.25">
      <c r="A2491" s="193"/>
      <c r="B2491" s="213"/>
      <c r="C2491" s="213"/>
      <c r="D2491" s="213" t="str">
        <f ca="1">IF(ISERROR($Q2491),"",OFFSET(K!$D$1,$Q2491-1,0))</f>
        <v/>
      </c>
      <c r="E2491" s="213" t="str">
        <f ca="1">IF(ISERROR($Q2491),"",OFFSET(K!$C$1,$Q2491-1,0))</f>
        <v/>
      </c>
      <c r="F2491" s="213" t="str">
        <f t="shared" ca="1" si="38"/>
        <v/>
      </c>
      <c r="G2491" s="198"/>
      <c r="H2491" s="207"/>
      <c r="I2491" s="207"/>
      <c r="J2491" s="207"/>
      <c r="K2491" s="207"/>
      <c r="L2491" s="207"/>
      <c r="M2491" s="207"/>
      <c r="N2491" s="207"/>
      <c r="O2491" s="199"/>
      <c r="P2491" s="208"/>
      <c r="Q2491" s="209" t="e">
        <f>IF(OR(C2491="",C2491=R$4,C2491=S$4),NA(),MATCH($B2491&amp;$C2491,K!$E:$E,0))</f>
        <v>#N/A</v>
      </c>
    </row>
    <row r="2492" spans="1:17" ht="20.25">
      <c r="A2492" s="193"/>
      <c r="B2492" s="213"/>
      <c r="C2492" s="213"/>
      <c r="D2492" s="213" t="str">
        <f ca="1">IF(ISERROR($Q2492),"",OFFSET(K!$D$1,$Q2492-1,0))</f>
        <v/>
      </c>
      <c r="E2492" s="213" t="str">
        <f ca="1">IF(ISERROR($Q2492),"",OFFSET(K!$C$1,$Q2492-1,0))</f>
        <v/>
      </c>
      <c r="F2492" s="213" t="str">
        <f t="shared" ca="1" si="38"/>
        <v/>
      </c>
      <c r="G2492" s="198"/>
      <c r="H2492" s="207"/>
      <c r="I2492" s="207"/>
      <c r="J2492" s="207"/>
      <c r="K2492" s="207"/>
      <c r="L2492" s="207"/>
      <c r="M2492" s="207"/>
      <c r="N2492" s="207"/>
      <c r="O2492" s="199"/>
      <c r="P2492" s="208"/>
      <c r="Q2492" s="209" t="e">
        <f>IF(OR(C2492="",C2492=R$4,C2492=S$4),NA(),MATCH($B2492&amp;$C2492,K!$E:$E,0))</f>
        <v>#N/A</v>
      </c>
    </row>
    <row r="2493" spans="1:17" ht="20.25">
      <c r="A2493" s="193"/>
      <c r="B2493" s="213"/>
      <c r="C2493" s="213"/>
      <c r="D2493" s="213" t="str">
        <f ca="1">IF(ISERROR($Q2493),"",OFFSET(K!$D$1,$Q2493-1,0))</f>
        <v/>
      </c>
      <c r="E2493" s="213" t="str">
        <f ca="1">IF(ISERROR($Q2493),"",OFFSET(K!$C$1,$Q2493-1,0))</f>
        <v/>
      </c>
      <c r="F2493" s="213" t="str">
        <f t="shared" ca="1" si="38"/>
        <v/>
      </c>
      <c r="G2493" s="198"/>
      <c r="H2493" s="207"/>
      <c r="I2493" s="207"/>
      <c r="J2493" s="207"/>
      <c r="K2493" s="207"/>
      <c r="L2493" s="207"/>
      <c r="M2493" s="207"/>
      <c r="N2493" s="207"/>
      <c r="O2493" s="199"/>
      <c r="P2493" s="208"/>
      <c r="Q2493" s="209" t="e">
        <f>IF(OR(C2493="",C2493=R$4,C2493=S$4),NA(),MATCH($B2493&amp;$C2493,K!$E:$E,0))</f>
        <v>#N/A</v>
      </c>
    </row>
    <row r="2494" spans="1:17" ht="20.25">
      <c r="A2494" s="193"/>
      <c r="B2494" s="213"/>
      <c r="C2494" s="213"/>
      <c r="D2494" s="213" t="str">
        <f ca="1">IF(ISERROR($Q2494),"",OFFSET(K!$D$1,$Q2494-1,0))</f>
        <v/>
      </c>
      <c r="E2494" s="213" t="str">
        <f ca="1">IF(ISERROR($Q2494),"",OFFSET(K!$C$1,$Q2494-1,0))</f>
        <v/>
      </c>
      <c r="F2494" s="213" t="str">
        <f t="shared" ca="1" si="38"/>
        <v/>
      </c>
      <c r="G2494" s="198"/>
      <c r="H2494" s="207"/>
      <c r="I2494" s="207"/>
      <c r="J2494" s="207"/>
      <c r="K2494" s="207"/>
      <c r="L2494" s="207"/>
      <c r="M2494" s="207"/>
      <c r="N2494" s="207"/>
      <c r="O2494" s="199"/>
      <c r="P2494" s="208"/>
      <c r="Q2494" s="209" t="e">
        <f>IF(OR(C2494="",C2494=R$4,C2494=S$4),NA(),MATCH($B2494&amp;$C2494,K!$E:$E,0))</f>
        <v>#N/A</v>
      </c>
    </row>
    <row r="2495" spans="1:17" ht="20.25">
      <c r="A2495" s="193"/>
      <c r="B2495" s="213"/>
      <c r="C2495" s="213"/>
      <c r="D2495" s="213" t="str">
        <f ca="1">IF(ISERROR($Q2495),"",OFFSET(K!$D$1,$Q2495-1,0))</f>
        <v/>
      </c>
      <c r="E2495" s="213" t="str">
        <f ca="1">IF(ISERROR($Q2495),"",OFFSET(K!$C$1,$Q2495-1,0))</f>
        <v/>
      </c>
      <c r="F2495" s="213" t="str">
        <f t="shared" ca="1" si="38"/>
        <v/>
      </c>
      <c r="G2495" s="198"/>
      <c r="H2495" s="207"/>
      <c r="I2495" s="207"/>
      <c r="J2495" s="207"/>
      <c r="K2495" s="207"/>
      <c r="L2495" s="207"/>
      <c r="M2495" s="207"/>
      <c r="N2495" s="207"/>
      <c r="O2495" s="199"/>
      <c r="P2495" s="208"/>
      <c r="Q2495" s="209" t="e">
        <f>IF(OR(C2495="",C2495=R$4,C2495=S$4),NA(),MATCH($B2495&amp;$C2495,K!$E:$E,0))</f>
        <v>#N/A</v>
      </c>
    </row>
    <row r="2496" spans="1:17" ht="20.25">
      <c r="A2496" s="193"/>
      <c r="B2496" s="213"/>
      <c r="C2496" s="213"/>
      <c r="D2496" s="213" t="str">
        <f ca="1">IF(ISERROR($Q2496),"",OFFSET(K!$D$1,$Q2496-1,0))</f>
        <v/>
      </c>
      <c r="E2496" s="213" t="str">
        <f ca="1">IF(ISERROR($Q2496),"",OFFSET(K!$C$1,$Q2496-1,0))</f>
        <v/>
      </c>
      <c r="F2496" s="213" t="str">
        <f t="shared" ca="1" si="38"/>
        <v/>
      </c>
      <c r="G2496" s="198"/>
      <c r="H2496" s="207"/>
      <c r="I2496" s="207"/>
      <c r="J2496" s="207"/>
      <c r="K2496" s="207"/>
      <c r="L2496" s="207"/>
      <c r="M2496" s="207"/>
      <c r="N2496" s="207"/>
      <c r="O2496" s="199"/>
      <c r="P2496" s="208"/>
      <c r="Q2496" s="209" t="e">
        <f>IF(OR(C2496="",C2496=R$4,C2496=S$4),NA(),MATCH($B2496&amp;$C2496,K!$E:$E,0))</f>
        <v>#N/A</v>
      </c>
    </row>
    <row r="2497" spans="1:21" ht="20.25">
      <c r="A2497" s="193"/>
      <c r="B2497" s="213"/>
      <c r="C2497" s="213"/>
      <c r="D2497" s="213" t="str">
        <f ca="1">IF(ISERROR($Q2497),"",OFFSET(K!$D$1,$Q2497-1,0))</f>
        <v/>
      </c>
      <c r="E2497" s="213" t="str">
        <f ca="1">IF(ISERROR($Q2497),"",OFFSET(K!$C$1,$Q2497-1,0))</f>
        <v/>
      </c>
      <c r="F2497" s="213" t="str">
        <f t="shared" ca="1" si="38"/>
        <v/>
      </c>
      <c r="G2497" s="198"/>
      <c r="H2497" s="207"/>
      <c r="I2497" s="207"/>
      <c r="J2497" s="207"/>
      <c r="K2497" s="207"/>
      <c r="L2497" s="207"/>
      <c r="M2497" s="207"/>
      <c r="N2497" s="207"/>
      <c r="O2497" s="199"/>
      <c r="P2497" s="208"/>
      <c r="Q2497" s="209" t="e">
        <f>IF(OR(C2497="",C2497=R$4,C2497=S$4),NA(),MATCH($B2497&amp;$C2497,K!$E:$E,0))</f>
        <v>#N/A</v>
      </c>
    </row>
    <row r="2498" spans="1:21" ht="20.25">
      <c r="A2498" s="193"/>
      <c r="B2498" s="213"/>
      <c r="C2498" s="213"/>
      <c r="D2498" s="213" t="str">
        <f ca="1">IF(ISERROR($Q2498),"",OFFSET(K!$D$1,$Q2498-1,0))</f>
        <v/>
      </c>
      <c r="E2498" s="213" t="str">
        <f ca="1">IF(ISERROR($Q2498),"",OFFSET(K!$C$1,$Q2498-1,0))</f>
        <v/>
      </c>
      <c r="F2498" s="213" t="str">
        <f t="shared" ca="1" si="38"/>
        <v/>
      </c>
      <c r="G2498" s="198"/>
      <c r="H2498" s="207"/>
      <c r="I2498" s="207"/>
      <c r="J2498" s="207"/>
      <c r="K2498" s="207"/>
      <c r="L2498" s="207"/>
      <c r="M2498" s="207"/>
      <c r="N2498" s="207"/>
      <c r="O2498" s="199"/>
      <c r="P2498" s="208"/>
      <c r="Q2498" s="209" t="e">
        <f>IF(OR(C2498="",C2498=R$4,C2498=S$4),NA(),MATCH($B2498&amp;$C2498,K!$E:$E,0))</f>
        <v>#N/A</v>
      </c>
    </row>
    <row r="2499" spans="1:21" ht="20.25">
      <c r="A2499" s="193"/>
      <c r="B2499" s="213"/>
      <c r="C2499" s="213"/>
      <c r="D2499" s="213" t="str">
        <f ca="1">IF(ISERROR($Q2499),"",OFFSET(K!$D$1,$Q2499-1,0))</f>
        <v/>
      </c>
      <c r="E2499" s="213" t="str">
        <f ca="1">IF(ISERROR($Q2499),"",OFFSET(K!$C$1,$Q2499-1,0))</f>
        <v/>
      </c>
      <c r="F2499" s="213" t="str">
        <f t="shared" ca="1" si="38"/>
        <v/>
      </c>
      <c r="G2499" s="198"/>
      <c r="H2499" s="207"/>
      <c r="I2499" s="207"/>
      <c r="J2499" s="207"/>
      <c r="K2499" s="207"/>
      <c r="L2499" s="207"/>
      <c r="M2499" s="207"/>
      <c r="N2499" s="207"/>
      <c r="O2499" s="199"/>
      <c r="P2499" s="208"/>
      <c r="Q2499" s="209" t="e">
        <f>IF(OR(C2499="",C2499=R$4,C2499=S$4),NA(),MATCH($B2499&amp;$C2499,K!$E:$E,0))</f>
        <v>#N/A</v>
      </c>
    </row>
    <row r="2500" spans="1:21" ht="20.25">
      <c r="A2500" s="193"/>
      <c r="B2500" s="213"/>
      <c r="C2500" s="213"/>
      <c r="D2500" s="213" t="str">
        <f ca="1">IF(ISERROR($Q2500),"",OFFSET(K!$D$1,$Q2500-1,0))</f>
        <v/>
      </c>
      <c r="E2500" s="213" t="str">
        <f ca="1">IF(ISERROR($Q2500),"",OFFSET(K!$C$1,$Q2500-1,0))</f>
        <v/>
      </c>
      <c r="F2500" s="213" t="str">
        <f t="shared" ca="1" si="38"/>
        <v/>
      </c>
      <c r="G2500" s="198"/>
      <c r="H2500" s="207"/>
      <c r="I2500" s="207"/>
      <c r="J2500" s="207"/>
      <c r="K2500" s="207"/>
      <c r="L2500" s="207"/>
      <c r="M2500" s="207"/>
      <c r="N2500" s="207"/>
      <c r="O2500" s="199"/>
      <c r="P2500" s="208"/>
      <c r="Q2500" s="209" t="e">
        <f>IF(OR(C2500="",C2500=R$4,C2500=S$4),NA(),MATCH($B2500&amp;$C2500,K!$E:$E,0))</f>
        <v>#N/A</v>
      </c>
    </row>
    <row r="2501" spans="1:21" ht="20.25">
      <c r="A2501" s="193"/>
      <c r="B2501" s="213"/>
      <c r="C2501" s="213"/>
      <c r="D2501" s="213" t="str">
        <f ca="1">IF(ISERROR($Q2501),"",OFFSET(K!$D$1,$Q2501-1,0))</f>
        <v/>
      </c>
      <c r="E2501" s="213" t="str">
        <f ca="1">IF(ISERROR($Q2501),"",OFFSET(K!$C$1,$Q2501-1,0))</f>
        <v/>
      </c>
      <c r="F2501" s="213" t="str">
        <f t="shared" ca="1" si="38"/>
        <v/>
      </c>
      <c r="G2501" s="198"/>
      <c r="H2501" s="207"/>
      <c r="I2501" s="207"/>
      <c r="J2501" s="207"/>
      <c r="K2501" s="207"/>
      <c r="L2501" s="207"/>
      <c r="M2501" s="207"/>
      <c r="N2501" s="207"/>
      <c r="O2501" s="199"/>
      <c r="P2501" s="208"/>
      <c r="Q2501" s="209" t="e">
        <f>IF(OR(C2501="",C2501=R$4,C2501=S$4),NA(),MATCH($B2501&amp;$C2501,K!$E:$E,0))</f>
        <v>#N/A</v>
      </c>
    </row>
    <row r="2502" spans="1:21" ht="20.25">
      <c r="A2502" s="193"/>
      <c r="B2502" s="213"/>
      <c r="C2502" s="213"/>
      <c r="D2502" s="213" t="str">
        <f ca="1">IF(ISERROR($Q2502),"",OFFSET(K!$D$1,$Q2502-1,0))</f>
        <v/>
      </c>
      <c r="E2502" s="213" t="str">
        <f ca="1">IF(ISERROR($Q2502),"",OFFSET(K!$C$1,$Q2502-1,0))</f>
        <v/>
      </c>
      <c r="F2502" s="213" t="str">
        <f t="shared" ca="1" si="38"/>
        <v/>
      </c>
      <c r="G2502" s="198"/>
      <c r="H2502" s="207"/>
      <c r="I2502" s="207"/>
      <c r="J2502" s="207"/>
      <c r="K2502" s="207"/>
      <c r="L2502" s="207"/>
      <c r="M2502" s="207"/>
      <c r="N2502" s="207"/>
      <c r="O2502" s="199"/>
      <c r="P2502" s="208"/>
      <c r="Q2502" s="209" t="e">
        <f>IF(OR(C2502="",C2502=R$4,C2502=S$4),NA(),MATCH($B2502&amp;$C2502,K!$E:$E,0))</f>
        <v>#N/A</v>
      </c>
    </row>
    <row r="2503" spans="1:21" ht="20.25">
      <c r="A2503" s="193"/>
      <c r="B2503" s="213"/>
      <c r="C2503" s="213"/>
      <c r="D2503" s="213" t="str">
        <f ca="1">IF(ISERROR($Q2503),"",OFFSET(K!$D$1,$Q2503-1,0))</f>
        <v/>
      </c>
      <c r="E2503" s="213" t="str">
        <f ca="1">IF(ISERROR($Q2503),"",OFFSET(K!$C$1,$Q2503-1,0))</f>
        <v/>
      </c>
      <c r="F2503" s="213" t="str">
        <f t="shared" ca="1" si="38"/>
        <v/>
      </c>
      <c r="G2503" s="198"/>
      <c r="H2503" s="207"/>
      <c r="I2503" s="207"/>
      <c r="J2503" s="207"/>
      <c r="K2503" s="207"/>
      <c r="L2503" s="207"/>
      <c r="M2503" s="207"/>
      <c r="N2503" s="207"/>
      <c r="O2503" s="199"/>
      <c r="P2503" s="208"/>
      <c r="Q2503" s="209" t="e">
        <f>IF(OR(C2503="",C2503=R$4,C2503=S$4),NA(),MATCH($B2503&amp;$C2503,K!$E:$E,0))</f>
        <v>#N/A</v>
      </c>
    </row>
    <row r="2504" spans="1:21" ht="20.25">
      <c r="A2504" s="193"/>
      <c r="B2504" s="213"/>
      <c r="C2504" s="213"/>
      <c r="D2504" s="213" t="str">
        <f ca="1">IF(ISERROR($Q2504),"",OFFSET(K!$D$1,$Q2504-1,0))</f>
        <v/>
      </c>
      <c r="E2504" s="213" t="str">
        <f ca="1">IF(ISERROR($Q2504),"",OFFSET(K!$C$1,$Q2504-1,0))</f>
        <v/>
      </c>
      <c r="F2504" s="213" t="str">
        <f t="shared" ca="1" si="38"/>
        <v/>
      </c>
      <c r="G2504" s="198"/>
      <c r="H2504" s="207"/>
      <c r="I2504" s="207"/>
      <c r="J2504" s="207"/>
      <c r="K2504" s="207"/>
      <c r="L2504" s="207"/>
      <c r="M2504" s="207"/>
      <c r="N2504" s="207"/>
      <c r="O2504" s="199"/>
      <c r="P2504" s="208"/>
      <c r="Q2504" s="209" t="e">
        <f>IF(OR(C2504="",C2504=R$4,C2504=S$4),NA(),MATCH($B2504&amp;$C2504,K!$E:$E,0))</f>
        <v>#N/A</v>
      </c>
    </row>
    <row r="2505" spans="1:21" ht="13.5" thickBot="1">
      <c r="A2505" s="200"/>
      <c r="B2505" s="330"/>
      <c r="C2505" s="330"/>
      <c r="D2505" s="330"/>
      <c r="E2505" s="330"/>
      <c r="F2505" s="330"/>
      <c r="G2505" s="330"/>
      <c r="H2505" s="330"/>
      <c r="I2505" s="330"/>
      <c r="J2505" s="330"/>
      <c r="K2505" s="330"/>
      <c r="L2505" s="330"/>
      <c r="M2505" s="330"/>
      <c r="N2505" s="330"/>
      <c r="O2505" s="211"/>
      <c r="P2505" s="201"/>
      <c r="Q2505" s="201"/>
    </row>
    <row r="2506" spans="1:21" ht="13.5" thickTop="1">
      <c r="P2506" s="204"/>
      <c r="Q2506" s="204"/>
      <c r="R2506" s="204"/>
      <c r="S2506" s="204"/>
      <c r="T2506" s="204"/>
      <c r="U2506" s="204"/>
    </row>
    <row r="2507" spans="1:21">
      <c r="P2507" s="204"/>
      <c r="Q2507" s="204"/>
      <c r="R2507" s="204"/>
      <c r="S2507" s="204"/>
      <c r="T2507" s="204"/>
      <c r="U2507" s="204"/>
    </row>
    <row r="2508" spans="1:21">
      <c r="P2508" s="204"/>
      <c r="Q2508" s="204"/>
      <c r="R2508" s="204"/>
      <c r="S2508" s="204"/>
      <c r="T2508" s="204"/>
      <c r="U2508" s="204"/>
    </row>
  </sheetData>
  <sheetProtection password="C453" sheet="1" formatColumns="0" formatRows="0" deleteRows="0" autoFilter="0"/>
  <dataConsolidate/>
  <mergeCells count="5">
    <mergeCell ref="B1:O1"/>
    <mergeCell ref="B2505:N2505"/>
    <mergeCell ref="I3:J3"/>
    <mergeCell ref="I2:N2"/>
    <mergeCell ref="B2:D3"/>
  </mergeCells>
  <phoneticPr fontId="36"/>
  <conditionalFormatting sqref="B5:B2504">
    <cfRule type="expression" dxfId="10" priority="8" stopIfTrue="1">
      <formula>IF(B5="",TRUE)</formula>
    </cfRule>
  </conditionalFormatting>
  <conditionalFormatting sqref="C5:C2504">
    <cfRule type="expression" dxfId="9" priority="7" stopIfTrue="1">
      <formula>IF(AND(B5&lt;&gt;"",C5=""),TRUE)</formula>
    </cfRule>
  </conditionalFormatting>
  <conditionalFormatting sqref="D5:E2504">
    <cfRule type="expression" dxfId="8" priority="6" stopIfTrue="1">
      <formula>IF(AND(D5="",$C5="Smelter Not Listed"),TRUE)</formula>
    </cfRule>
  </conditionalFormatting>
  <dataValidations count="3">
    <dataValidation type="list" allowBlank="1" showErrorMessage="1" sqref="E5:E2504">
      <formula1>CL</formula1>
    </dataValidation>
    <dataValidation type="list" showErrorMessage="1" promptTitle="Dropdown field" prompt="Select from dropdown.  Do not enter free form text in this column" sqref="C5:C2504">
      <formula1>INDIRECT(B5)</formula1>
    </dataValidation>
    <dataValidation type="list" allowBlank="1" showInputMessage="1" showErrorMessage="1" sqref="B5:B2504">
      <formula1>Metal</formula1>
    </dataValidation>
  </dataValidations>
  <hyperlinks>
    <hyperlink ref="I2:N2" r:id="rId1" display="http://www.conflictfreesmelter.org/"/>
  </hyperlinks>
  <pageMargins left="0.70866141732283472" right="0.70866141732283472" top="0.74803149606299213" bottom="0.74803149606299213" header="0.31496062992125984" footer="0.31496062992125984"/>
  <pageSetup scale="50" fitToWidth="2" fitToHeight="100" orientation="landscape" r:id="rId2"/>
  <headerFooter>
    <oddHeader>&amp;P ページ</oddHeader>
  </headerFooter>
  <drawing r:id="rId3"/>
  <legacy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M218"/>
  <sheetViews>
    <sheetView zoomScale="70" zoomScaleNormal="70" workbookViewId="0">
      <pane ySplit="2" topLeftCell="A3" activePane="bottomLeft" state="frozen"/>
      <selection pane="bottomLeft" activeCell="A3" sqref="A3"/>
    </sheetView>
  </sheetViews>
  <sheetFormatPr defaultRowHeight="12.75"/>
  <cols>
    <col min="1" max="1" width="11.5" customWidth="1"/>
    <col min="2" max="2" width="61.75" bestFit="1" customWidth="1"/>
    <col min="3" max="3" width="21.875" customWidth="1"/>
    <col min="4" max="4" width="37.5" customWidth="1"/>
    <col min="5" max="5" width="25.75" customWidth="1"/>
    <col min="6" max="7" width="8.75" hidden="1" customWidth="1"/>
    <col min="8" max="8" width="12.625" hidden="1" customWidth="1"/>
    <col min="9" max="11" width="8.125" hidden="1" customWidth="1"/>
    <col min="12" max="13" width="8.75" hidden="1" customWidth="1"/>
  </cols>
  <sheetData>
    <row r="1" spans="1:13" ht="91.9" customHeight="1">
      <c r="A1" s="339" t="str">
        <f>HLOOKUP(SL,LT,MATCH("Standard Smelter Names"&amp;"a"&amp;ROW(),L!$A:$A,0),0)</f>
        <v>Note: The following list of smelter names does not represent the EICC-GeSI Conflict-Free Smelter (CFS) or all smelters worldwide.</v>
      </c>
      <c r="B1" s="339"/>
      <c r="C1" s="339"/>
      <c r="D1" s="339"/>
      <c r="H1">
        <v>148</v>
      </c>
    </row>
    <row r="2" spans="1:13">
      <c r="A2" s="184" t="str">
        <f>HLOOKUP(SL,LT,MATCH("Standard Smelter Names"&amp;"a"&amp;ROW(),L!$A:$A,0),0)</f>
        <v>Metal</v>
      </c>
      <c r="B2" s="184" t="str">
        <f>HLOOKUP(SL,LT,MATCH("Standard Smelter Names"&amp;"b"&amp;ROW(),L!$A:$A,0),0)</f>
        <v>Standard Smelter Names</v>
      </c>
      <c r="C2" s="184" t="str">
        <f>HLOOKUP(SL,LT,MATCH("Standard Smelter Names"&amp;"c"&amp;ROW(),L!$A:$A,0),0)</f>
        <v>Known alias</v>
      </c>
      <c r="D2" s="184" t="str">
        <f>HLOOKUP(SL,LT,MATCH("Standard Smelter Names"&amp;"d"&amp;ROW(),L!$A:$A,0),0)</f>
        <v>Smelter Facility Location: Country</v>
      </c>
      <c r="E2" s="184" t="str">
        <f>HLOOKUP(SL,LT,MATCH("Standard Smelter Names"&amp;"e"&amp;ROW(),L!$A:$A,0),0)</f>
        <v>Smelter ID</v>
      </c>
      <c r="F2" s="152" t="s">
        <v>1943</v>
      </c>
      <c r="G2" s="152" t="s">
        <v>1944</v>
      </c>
      <c r="H2" s="153">
        <v>150</v>
      </c>
      <c r="I2" s="153">
        <v>151</v>
      </c>
      <c r="J2" s="153">
        <v>152</v>
      </c>
      <c r="K2" s="153">
        <v>153</v>
      </c>
      <c r="L2" s="153">
        <v>149</v>
      </c>
      <c r="M2" s="154" t="s">
        <v>2828</v>
      </c>
    </row>
    <row r="3" spans="1:13">
      <c r="A3" s="186" t="s">
        <v>1253</v>
      </c>
      <c r="B3" s="190" t="s">
        <v>1810</v>
      </c>
      <c r="C3" s="187"/>
      <c r="D3" s="187" t="s">
        <v>363</v>
      </c>
      <c r="E3" s="188" t="s">
        <v>1816</v>
      </c>
      <c r="F3" s="153" t="s">
        <v>70</v>
      </c>
      <c r="G3" s="156">
        <v>1</v>
      </c>
      <c r="H3" s="153"/>
      <c r="I3" s="153"/>
      <c r="J3" s="153"/>
      <c r="K3" s="153"/>
      <c r="L3" s="153"/>
      <c r="M3" s="153" t="str">
        <f>A3&amp;B3</f>
        <v>GoldAida Chemical Industries Co. Ltd.</v>
      </c>
    </row>
    <row r="4" spans="1:13">
      <c r="A4" s="186" t="s">
        <v>1253</v>
      </c>
      <c r="B4" s="187" t="s">
        <v>1881</v>
      </c>
      <c r="C4" s="186" t="s">
        <v>1882</v>
      </c>
      <c r="D4" s="187" t="s">
        <v>309</v>
      </c>
      <c r="E4" s="188" t="s">
        <v>1946</v>
      </c>
      <c r="F4" s="153" t="s">
        <v>238</v>
      </c>
      <c r="G4" s="156">
        <v>2</v>
      </c>
      <c r="H4" s="153"/>
      <c r="I4" s="153"/>
      <c r="J4" s="153"/>
      <c r="K4" s="153"/>
      <c r="L4" s="153"/>
      <c r="M4" s="153" t="str">
        <f t="shared" ref="M4:M67" si="0">A4&amp;B4</f>
        <v>GoldAllgemeine Gold- und Silberscheideanstalt A.G.</v>
      </c>
    </row>
    <row r="5" spans="1:13">
      <c r="A5" s="186" t="s">
        <v>1253</v>
      </c>
      <c r="B5" s="187" t="s">
        <v>2293</v>
      </c>
      <c r="C5" s="187"/>
      <c r="D5" s="187" t="s">
        <v>477</v>
      </c>
      <c r="E5" s="188" t="s">
        <v>1947</v>
      </c>
      <c r="F5" s="153" t="s">
        <v>45</v>
      </c>
      <c r="G5" s="156">
        <v>3</v>
      </c>
      <c r="H5" s="153"/>
      <c r="I5" s="153"/>
      <c r="J5" s="153"/>
      <c r="K5" s="153"/>
      <c r="L5" s="153"/>
      <c r="M5" s="153" t="str">
        <f t="shared" si="0"/>
        <v>GoldAlmalyk Mining and Metallurgical Complex (AMMC)</v>
      </c>
    </row>
    <row r="6" spans="1:13">
      <c r="A6" s="186" t="s">
        <v>1253</v>
      </c>
      <c r="B6" s="187" t="s">
        <v>1883</v>
      </c>
      <c r="C6" s="186" t="s">
        <v>1884</v>
      </c>
      <c r="D6" s="187" t="s">
        <v>284</v>
      </c>
      <c r="E6" s="188" t="s">
        <v>1948</v>
      </c>
      <c r="F6" s="153" t="s">
        <v>54</v>
      </c>
      <c r="G6" s="156">
        <v>4</v>
      </c>
      <c r="H6" s="153"/>
      <c r="I6" s="153"/>
      <c r="J6" s="153"/>
      <c r="K6" s="153"/>
      <c r="L6" s="153"/>
      <c r="M6" s="153" t="str">
        <f t="shared" si="0"/>
        <v>GoldAngloGold Ashanti Mineração Ltda</v>
      </c>
    </row>
    <row r="7" spans="1:13">
      <c r="A7" s="186" t="s">
        <v>1253</v>
      </c>
      <c r="B7" s="187" t="s">
        <v>1885</v>
      </c>
      <c r="C7" s="186" t="s">
        <v>521</v>
      </c>
      <c r="D7" s="187" t="s">
        <v>293</v>
      </c>
      <c r="E7" s="188" t="s">
        <v>1949</v>
      </c>
      <c r="F7" s="153" t="s">
        <v>124</v>
      </c>
      <c r="G7" s="156">
        <v>5</v>
      </c>
      <c r="H7" s="153"/>
      <c r="I7" s="153"/>
      <c r="J7" s="153"/>
      <c r="K7" s="153"/>
      <c r="L7" s="153"/>
      <c r="M7" s="153" t="str">
        <f t="shared" si="0"/>
        <v>GoldArgor-Heraeus SA</v>
      </c>
    </row>
    <row r="8" spans="1:13">
      <c r="A8" s="186" t="s">
        <v>1253</v>
      </c>
      <c r="B8" s="187" t="s">
        <v>2869</v>
      </c>
      <c r="C8" s="186" t="s">
        <v>2870</v>
      </c>
      <c r="D8" s="187" t="s">
        <v>363</v>
      </c>
      <c r="E8" s="188" t="s">
        <v>1950</v>
      </c>
      <c r="F8" s="153" t="s">
        <v>229</v>
      </c>
      <c r="G8" s="156">
        <v>6</v>
      </c>
      <c r="H8" s="153"/>
      <c r="I8" s="153"/>
      <c r="J8" s="153"/>
      <c r="K8" s="153"/>
      <c r="L8" s="153"/>
      <c r="M8" s="153" t="str">
        <f t="shared" si="0"/>
        <v>GoldAsahi Pretec Corporation</v>
      </c>
    </row>
    <row r="9" spans="1:13">
      <c r="A9" s="186" t="s">
        <v>1253</v>
      </c>
      <c r="B9" s="190" t="s">
        <v>1811</v>
      </c>
      <c r="C9" s="187"/>
      <c r="D9" s="187" t="s">
        <v>363</v>
      </c>
      <c r="E9" s="188" t="s">
        <v>1817</v>
      </c>
      <c r="F9" s="153" t="s">
        <v>70</v>
      </c>
      <c r="G9" s="156">
        <v>7</v>
      </c>
      <c r="H9" s="157" t="s">
        <v>1945</v>
      </c>
      <c r="I9" s="153"/>
      <c r="J9" s="153"/>
      <c r="K9" s="153"/>
      <c r="L9" s="153"/>
      <c r="M9" s="153" t="str">
        <f t="shared" si="0"/>
        <v>GoldAsaka Riken Co Ltd</v>
      </c>
    </row>
    <row r="10" spans="1:13">
      <c r="A10" s="186" t="s">
        <v>1253</v>
      </c>
      <c r="B10" s="187" t="s">
        <v>2294</v>
      </c>
      <c r="C10" s="186" t="s">
        <v>1887</v>
      </c>
      <c r="D10" s="187" t="s">
        <v>468</v>
      </c>
      <c r="E10" s="188" t="s">
        <v>1951</v>
      </c>
      <c r="F10" s="153" t="s">
        <v>183</v>
      </c>
      <c r="G10" s="156">
        <v>8</v>
      </c>
      <c r="H10" s="158" t="s">
        <v>1253</v>
      </c>
      <c r="I10" s="159">
        <v>1</v>
      </c>
      <c r="J10" s="153"/>
      <c r="K10" s="153"/>
      <c r="L10" s="153"/>
      <c r="M10" s="153" t="str">
        <f t="shared" si="0"/>
        <v>GoldAtasay Kuyumculuk Sanayi Ve Ticaret A.S.</v>
      </c>
    </row>
    <row r="11" spans="1:13">
      <c r="A11" s="186" t="s">
        <v>1253</v>
      </c>
      <c r="B11" s="187" t="s">
        <v>1888</v>
      </c>
      <c r="C11" s="186" t="s">
        <v>1889</v>
      </c>
      <c r="D11" s="187" t="s">
        <v>309</v>
      </c>
      <c r="E11" s="188" t="s">
        <v>1952</v>
      </c>
      <c r="F11" s="153" t="s">
        <v>214</v>
      </c>
      <c r="G11" s="156">
        <v>9</v>
      </c>
      <c r="H11" s="158" t="s">
        <v>1254</v>
      </c>
      <c r="I11" s="159">
        <v>2</v>
      </c>
      <c r="J11" s="153"/>
      <c r="K11" s="153"/>
      <c r="L11" s="153"/>
      <c r="M11" s="153" t="str">
        <f t="shared" si="0"/>
        <v>GoldAurubis AG</v>
      </c>
    </row>
    <row r="12" spans="1:13">
      <c r="A12" s="186" t="s">
        <v>1253</v>
      </c>
      <c r="B12" s="187" t="s">
        <v>523</v>
      </c>
      <c r="C12" s="186" t="s">
        <v>1890</v>
      </c>
      <c r="D12" s="187" t="s">
        <v>422</v>
      </c>
      <c r="E12" s="188" t="s">
        <v>1953</v>
      </c>
      <c r="F12" s="153" t="s">
        <v>150</v>
      </c>
      <c r="G12" s="156">
        <v>10</v>
      </c>
      <c r="H12" s="158" t="s">
        <v>1255</v>
      </c>
      <c r="I12" s="159">
        <v>3</v>
      </c>
      <c r="J12" s="153"/>
      <c r="K12" s="153"/>
      <c r="L12" s="153"/>
      <c r="M12" s="153" t="str">
        <f t="shared" si="0"/>
        <v>GoldBangko Sentral ng Pilipinas (Central Bank of the Philippines)</v>
      </c>
    </row>
    <row r="13" spans="1:13">
      <c r="A13" s="186" t="s">
        <v>1253</v>
      </c>
      <c r="B13" s="187" t="s">
        <v>1891</v>
      </c>
      <c r="C13" s="186" t="s">
        <v>977</v>
      </c>
      <c r="D13" s="187" t="s">
        <v>453</v>
      </c>
      <c r="E13" s="188" t="s">
        <v>1954</v>
      </c>
      <c r="F13" s="153" t="s">
        <v>54</v>
      </c>
      <c r="G13" s="156">
        <v>11</v>
      </c>
      <c r="H13" s="158" t="s">
        <v>1256</v>
      </c>
      <c r="I13" s="159">
        <v>4</v>
      </c>
      <c r="J13" s="153"/>
      <c r="K13" s="153"/>
      <c r="L13" s="153"/>
      <c r="M13" s="153" t="str">
        <f t="shared" si="0"/>
        <v>GoldBoliden AB</v>
      </c>
    </row>
    <row r="14" spans="1:13">
      <c r="A14" s="186" t="s">
        <v>1253</v>
      </c>
      <c r="B14" s="187" t="s">
        <v>524</v>
      </c>
      <c r="C14" s="187"/>
      <c r="D14" s="187" t="s">
        <v>389</v>
      </c>
      <c r="E14" s="188" t="s">
        <v>1955</v>
      </c>
      <c r="F14" s="153" t="s">
        <v>131</v>
      </c>
      <c r="G14" s="156">
        <v>12</v>
      </c>
      <c r="H14" s="153"/>
      <c r="I14" s="153"/>
      <c r="J14" s="153"/>
      <c r="K14" s="153"/>
      <c r="L14" s="153"/>
      <c r="M14" s="153" t="str">
        <f t="shared" si="0"/>
        <v>GoldCaridad</v>
      </c>
    </row>
    <row r="15" spans="1:13">
      <c r="A15" s="186" t="s">
        <v>1253</v>
      </c>
      <c r="B15" s="187" t="s">
        <v>1892</v>
      </c>
      <c r="C15" s="186" t="s">
        <v>1893</v>
      </c>
      <c r="D15" s="187" t="s">
        <v>293</v>
      </c>
      <c r="E15" s="188" t="s">
        <v>1956</v>
      </c>
      <c r="F15" s="153" t="s">
        <v>121</v>
      </c>
      <c r="G15" s="156">
        <v>13</v>
      </c>
      <c r="H15" s="153"/>
      <c r="I15" s="153"/>
      <c r="J15" s="153"/>
      <c r="K15" s="153"/>
      <c r="L15" s="153"/>
      <c r="M15" s="153" t="str">
        <f t="shared" si="0"/>
        <v>GoldCendres &amp; Métaux SA</v>
      </c>
    </row>
    <row r="16" spans="1:13">
      <c r="A16" s="186" t="s">
        <v>1253</v>
      </c>
      <c r="B16" s="187" t="s">
        <v>525</v>
      </c>
      <c r="C16" s="187"/>
      <c r="D16" s="187" t="s">
        <v>370</v>
      </c>
      <c r="E16" s="188" t="s">
        <v>1957</v>
      </c>
      <c r="F16" s="153" t="s">
        <v>55</v>
      </c>
      <c r="G16" s="156">
        <v>14</v>
      </c>
      <c r="H16" s="153"/>
      <c r="I16" s="153"/>
      <c r="J16" s="153"/>
      <c r="K16" s="153"/>
      <c r="L16" s="153"/>
      <c r="M16" s="153" t="str">
        <f t="shared" si="0"/>
        <v>GoldCentral Bank of the DPR of Korea</v>
      </c>
    </row>
    <row r="17" spans="1:13">
      <c r="A17" s="186" t="s">
        <v>1253</v>
      </c>
      <c r="B17" s="187" t="s">
        <v>978</v>
      </c>
      <c r="C17" s="186" t="s">
        <v>1894</v>
      </c>
      <c r="D17" s="187" t="s">
        <v>360</v>
      </c>
      <c r="E17" s="188" t="s">
        <v>1958</v>
      </c>
      <c r="F17" s="153" t="s">
        <v>124</v>
      </c>
      <c r="G17" s="156">
        <v>15</v>
      </c>
      <c r="H17" s="153"/>
      <c r="I17" s="153"/>
      <c r="J17" s="153"/>
      <c r="K17" s="153"/>
      <c r="L17" s="153"/>
      <c r="M17" s="153" t="str">
        <f t="shared" si="0"/>
        <v>GoldChimet SpA</v>
      </c>
    </row>
    <row r="18" spans="1:13">
      <c r="A18" s="186" t="s">
        <v>1253</v>
      </c>
      <c r="B18" s="190" t="s">
        <v>2457</v>
      </c>
      <c r="C18" s="187"/>
      <c r="D18" s="187" t="s">
        <v>363</v>
      </c>
      <c r="E18" s="188" t="s">
        <v>2458</v>
      </c>
      <c r="F18" s="153" t="s">
        <v>195</v>
      </c>
      <c r="G18" s="156">
        <v>16</v>
      </c>
      <c r="H18" s="153"/>
      <c r="I18" s="153"/>
      <c r="J18" s="153"/>
      <c r="K18" s="153"/>
      <c r="L18" s="153"/>
      <c r="M18" s="153" t="str">
        <f t="shared" si="0"/>
        <v>GoldChugai Mining</v>
      </c>
    </row>
    <row r="19" spans="1:13">
      <c r="A19" s="186" t="s">
        <v>1253</v>
      </c>
      <c r="B19" s="187" t="s">
        <v>526</v>
      </c>
      <c r="C19" s="187"/>
      <c r="D19" s="187" t="s">
        <v>294</v>
      </c>
      <c r="E19" s="188" t="s">
        <v>1959</v>
      </c>
      <c r="F19" s="153" t="s">
        <v>70</v>
      </c>
      <c r="G19" s="156">
        <v>17</v>
      </c>
      <c r="H19" s="153"/>
      <c r="I19" s="153"/>
      <c r="J19" s="153"/>
      <c r="K19" s="153"/>
      <c r="L19" s="153"/>
      <c r="M19" s="153" t="str">
        <f t="shared" si="0"/>
        <v>GoldCodelco</v>
      </c>
    </row>
    <row r="20" spans="1:13">
      <c r="A20" s="186" t="s">
        <v>1253</v>
      </c>
      <c r="B20" s="190" t="s">
        <v>2263</v>
      </c>
      <c r="C20" s="187"/>
      <c r="D20" s="186" t="s">
        <v>370</v>
      </c>
      <c r="E20" s="188" t="s">
        <v>2257</v>
      </c>
      <c r="F20" s="153" t="s">
        <v>70</v>
      </c>
      <c r="G20" s="156">
        <v>18</v>
      </c>
      <c r="H20" s="153"/>
      <c r="I20" s="153"/>
      <c r="J20" s="153"/>
      <c r="K20" s="153"/>
      <c r="L20" s="153"/>
      <c r="M20" s="153" t="str">
        <f t="shared" si="0"/>
        <v>GoldDaejin Indus Co. Ltd</v>
      </c>
    </row>
    <row r="21" spans="1:13">
      <c r="A21" s="186" t="s">
        <v>1253</v>
      </c>
      <c r="B21" s="190" t="s">
        <v>2255</v>
      </c>
      <c r="C21" s="187"/>
      <c r="D21" s="186" t="s">
        <v>370</v>
      </c>
      <c r="E21" s="188" t="s">
        <v>2258</v>
      </c>
      <c r="F21" s="153" t="s">
        <v>107</v>
      </c>
      <c r="G21" s="156">
        <v>19</v>
      </c>
      <c r="H21" s="153"/>
      <c r="I21" s="153"/>
      <c r="J21" s="153"/>
      <c r="K21" s="153"/>
      <c r="L21" s="153"/>
      <c r="M21" s="153" t="str">
        <f t="shared" si="0"/>
        <v>GoldDaeryongENC</v>
      </c>
    </row>
    <row r="22" spans="1:13">
      <c r="A22" s="186" t="s">
        <v>1253</v>
      </c>
      <c r="B22" s="190" t="s">
        <v>2265</v>
      </c>
      <c r="C22" s="187"/>
      <c r="D22" s="186" t="s">
        <v>370</v>
      </c>
      <c r="E22" s="188" t="s">
        <v>2259</v>
      </c>
      <c r="F22" s="153" t="s">
        <v>56</v>
      </c>
      <c r="G22" s="156">
        <v>20</v>
      </c>
      <c r="H22" s="153"/>
      <c r="I22" s="153"/>
      <c r="J22" s="153"/>
      <c r="K22" s="153"/>
      <c r="L22" s="153"/>
      <c r="M22" s="153" t="str">
        <f t="shared" si="0"/>
        <v>GoldDo Sung Corporation</v>
      </c>
    </row>
    <row r="23" spans="1:13">
      <c r="A23" s="186" t="s">
        <v>1253</v>
      </c>
      <c r="B23" s="187" t="s">
        <v>527</v>
      </c>
      <c r="C23" s="186" t="s">
        <v>1452</v>
      </c>
      <c r="D23" s="187" t="s">
        <v>363</v>
      </c>
      <c r="E23" s="188" t="s">
        <v>1960</v>
      </c>
      <c r="F23" s="153" t="s">
        <v>124</v>
      </c>
      <c r="G23" s="156">
        <v>21</v>
      </c>
      <c r="H23" s="153"/>
      <c r="I23" s="153"/>
      <c r="J23" s="153"/>
      <c r="K23" s="153"/>
      <c r="L23" s="153"/>
      <c r="M23" s="153" t="str">
        <f t="shared" si="0"/>
        <v>GoldDowa</v>
      </c>
    </row>
    <row r="24" spans="1:13">
      <c r="A24" s="186" t="s">
        <v>1253</v>
      </c>
      <c r="B24" s="187" t="s">
        <v>528</v>
      </c>
      <c r="C24" s="186" t="s">
        <v>518</v>
      </c>
      <c r="D24" s="187" t="s">
        <v>434</v>
      </c>
      <c r="E24" s="188" t="s">
        <v>1961</v>
      </c>
      <c r="F24" s="153" t="s">
        <v>124</v>
      </c>
      <c r="G24" s="156">
        <v>22</v>
      </c>
      <c r="H24" s="153"/>
      <c r="I24" s="153"/>
      <c r="J24" s="153"/>
      <c r="K24" s="153"/>
      <c r="L24" s="153"/>
      <c r="M24" s="153" t="str">
        <f t="shared" si="0"/>
        <v>GoldFSE Novosibirsk Refinery</v>
      </c>
    </row>
    <row r="25" spans="1:13">
      <c r="A25" s="186" t="s">
        <v>1253</v>
      </c>
      <c r="B25" s="187" t="s">
        <v>632</v>
      </c>
      <c r="C25" s="187"/>
      <c r="D25" s="187" t="s">
        <v>309</v>
      </c>
      <c r="E25" s="188" t="s">
        <v>1962</v>
      </c>
      <c r="F25" s="153" t="s">
        <v>56</v>
      </c>
      <c r="G25" s="156">
        <v>23</v>
      </c>
      <c r="H25" s="153"/>
      <c r="I25" s="153"/>
      <c r="J25" s="153"/>
      <c r="K25" s="153"/>
      <c r="L25" s="153"/>
      <c r="M25" s="153" t="str">
        <f t="shared" si="0"/>
        <v>GoldHeimerle + Meule GmbH</v>
      </c>
    </row>
    <row r="26" spans="1:13">
      <c r="A26" s="186" t="s">
        <v>1253</v>
      </c>
      <c r="B26" s="189" t="s">
        <v>1896</v>
      </c>
      <c r="C26" s="186" t="s">
        <v>1422</v>
      </c>
      <c r="D26" s="187" t="s">
        <v>346</v>
      </c>
      <c r="E26" s="188" t="s">
        <v>1964</v>
      </c>
      <c r="F26" s="153" t="s">
        <v>52</v>
      </c>
      <c r="G26" s="156">
        <v>24</v>
      </c>
      <c r="H26" s="153"/>
      <c r="I26" s="153"/>
      <c r="J26" s="153"/>
      <c r="K26" s="153"/>
      <c r="L26" s="153"/>
      <c r="M26" s="153" t="str">
        <f t="shared" si="0"/>
        <v>GoldHeraeus Ltd Hong Kong</v>
      </c>
    </row>
    <row r="27" spans="1:13">
      <c r="A27" s="186" t="s">
        <v>1253</v>
      </c>
      <c r="B27" s="189" t="s">
        <v>1895</v>
      </c>
      <c r="C27" s="186" t="s">
        <v>1421</v>
      </c>
      <c r="D27" s="187" t="s">
        <v>309</v>
      </c>
      <c r="E27" s="188" t="s">
        <v>1963</v>
      </c>
      <c r="F27" s="153" t="s">
        <v>237</v>
      </c>
      <c r="G27" s="156">
        <v>25</v>
      </c>
      <c r="H27" s="153"/>
      <c r="I27" s="153"/>
      <c r="J27" s="153"/>
      <c r="K27" s="153"/>
      <c r="L27" s="153"/>
      <c r="M27" s="153" t="str">
        <f t="shared" si="0"/>
        <v>GoldHeraeus Precious Metals GmbH &amp; Co. KG</v>
      </c>
    </row>
    <row r="28" spans="1:13">
      <c r="A28" s="186" t="s">
        <v>1253</v>
      </c>
      <c r="B28" s="190" t="s">
        <v>2264</v>
      </c>
      <c r="C28" s="187"/>
      <c r="D28" s="186" t="s">
        <v>370</v>
      </c>
      <c r="E28" s="188" t="s">
        <v>2260</v>
      </c>
      <c r="F28" s="153" t="s">
        <v>195</v>
      </c>
      <c r="G28" s="156">
        <v>26</v>
      </c>
      <c r="H28" s="153"/>
      <c r="I28" s="153"/>
      <c r="J28" s="153"/>
      <c r="K28" s="153"/>
      <c r="L28" s="153"/>
      <c r="M28" s="153" t="str">
        <f t="shared" si="0"/>
        <v>GoldHwasung CJ Co. Ltd</v>
      </c>
    </row>
    <row r="29" spans="1:13">
      <c r="A29" s="186" t="s">
        <v>1253</v>
      </c>
      <c r="B29" s="187" t="s">
        <v>2295</v>
      </c>
      <c r="C29" s="186" t="s">
        <v>1897</v>
      </c>
      <c r="D29" s="187" t="s">
        <v>295</v>
      </c>
      <c r="E29" s="188" t="s">
        <v>1965</v>
      </c>
      <c r="F29" s="153" t="s">
        <v>195</v>
      </c>
      <c r="G29" s="156">
        <v>27</v>
      </c>
      <c r="H29" s="153"/>
      <c r="I29" s="153"/>
      <c r="J29" s="153"/>
      <c r="K29" s="153"/>
      <c r="L29" s="153"/>
      <c r="M29" s="153" t="str">
        <f t="shared" si="0"/>
        <v>GoldInner Mongolia Qiankun Gold and Silver Refinery Share Company Limited</v>
      </c>
    </row>
    <row r="30" spans="1:13">
      <c r="A30" s="186" t="s">
        <v>1253</v>
      </c>
      <c r="B30" s="187" t="s">
        <v>1898</v>
      </c>
      <c r="C30" s="186" t="s">
        <v>1899</v>
      </c>
      <c r="D30" s="187" t="s">
        <v>363</v>
      </c>
      <c r="E30" s="188" t="s">
        <v>1966</v>
      </c>
      <c r="F30" s="153" t="s">
        <v>124</v>
      </c>
      <c r="G30" s="156">
        <v>28</v>
      </c>
      <c r="H30" s="153"/>
      <c r="I30" s="153"/>
      <c r="J30" s="153"/>
      <c r="K30" s="153"/>
      <c r="L30" s="153"/>
      <c r="M30" s="153" t="str">
        <f t="shared" si="0"/>
        <v>GoldIshifuku Metal Industry Co., Ltd.</v>
      </c>
    </row>
    <row r="31" spans="1:13">
      <c r="A31" s="186" t="s">
        <v>1253</v>
      </c>
      <c r="B31" s="187" t="s">
        <v>1941</v>
      </c>
      <c r="C31" s="187"/>
      <c r="D31" s="187" t="s">
        <v>468</v>
      </c>
      <c r="E31" s="188" t="s">
        <v>2014</v>
      </c>
      <c r="F31" s="153" t="s">
        <v>125</v>
      </c>
      <c r="G31" s="156">
        <v>29</v>
      </c>
      <c r="H31" s="153"/>
      <c r="I31" s="153"/>
      <c r="J31" s="153"/>
      <c r="K31" s="153"/>
      <c r="L31" s="153"/>
      <c r="M31" s="153" t="str">
        <f t="shared" si="0"/>
        <v>GoldIstanbul Gold Refinery</v>
      </c>
    </row>
    <row r="32" spans="1:13">
      <c r="A32" s="186" t="s">
        <v>1253</v>
      </c>
      <c r="B32" s="187" t="s">
        <v>529</v>
      </c>
      <c r="C32" s="186" t="s">
        <v>1900</v>
      </c>
      <c r="D32" s="187" t="s">
        <v>363</v>
      </c>
      <c r="E32" s="188" t="s">
        <v>1967</v>
      </c>
      <c r="F32" s="153" t="s">
        <v>127</v>
      </c>
      <c r="G32" s="156">
        <v>30</v>
      </c>
      <c r="H32" s="153"/>
      <c r="I32" s="153"/>
      <c r="J32" s="153"/>
      <c r="K32" s="153"/>
      <c r="L32" s="153"/>
      <c r="M32" s="153" t="str">
        <f t="shared" si="0"/>
        <v>GoldJapan Mint</v>
      </c>
    </row>
    <row r="33" spans="1:13">
      <c r="A33" s="186" t="s">
        <v>1253</v>
      </c>
      <c r="B33" s="187" t="s">
        <v>2296</v>
      </c>
      <c r="C33" s="186" t="s">
        <v>1901</v>
      </c>
      <c r="D33" s="187" t="s">
        <v>295</v>
      </c>
      <c r="E33" s="188" t="s">
        <v>1968</v>
      </c>
      <c r="F33" s="153" t="s">
        <v>197</v>
      </c>
      <c r="G33" s="156">
        <v>31</v>
      </c>
      <c r="H33" s="153"/>
      <c r="I33" s="153"/>
      <c r="J33" s="153"/>
      <c r="K33" s="153"/>
      <c r="L33" s="153"/>
      <c r="M33" s="153" t="str">
        <f t="shared" si="0"/>
        <v>GoldJiangxi Copper Company Limited</v>
      </c>
    </row>
    <row r="34" spans="1:13">
      <c r="A34" s="186" t="s">
        <v>1253</v>
      </c>
      <c r="B34" s="189" t="s">
        <v>625</v>
      </c>
      <c r="C34" s="186" t="s">
        <v>1453</v>
      </c>
      <c r="D34" s="187" t="s">
        <v>476</v>
      </c>
      <c r="E34" s="188" t="s">
        <v>1970</v>
      </c>
      <c r="F34" s="153" t="s">
        <v>131</v>
      </c>
      <c r="G34" s="156">
        <v>32</v>
      </c>
      <c r="H34" s="153"/>
      <c r="I34" s="153"/>
      <c r="J34" s="153"/>
      <c r="K34" s="153"/>
      <c r="L34" s="153"/>
      <c r="M34" s="153" t="str">
        <f t="shared" si="0"/>
        <v>GoldJohnson Matthey Inc</v>
      </c>
    </row>
    <row r="35" spans="1:13">
      <c r="A35" s="186" t="s">
        <v>1253</v>
      </c>
      <c r="B35" s="189" t="s">
        <v>1902</v>
      </c>
      <c r="C35" s="186" t="s">
        <v>1423</v>
      </c>
      <c r="D35" s="187" t="s">
        <v>291</v>
      </c>
      <c r="E35" s="188" t="s">
        <v>1969</v>
      </c>
      <c r="F35" s="153" t="s">
        <v>237</v>
      </c>
      <c r="G35" s="156">
        <v>33</v>
      </c>
      <c r="H35" s="153"/>
      <c r="I35" s="153"/>
      <c r="J35" s="153"/>
      <c r="K35" s="153"/>
      <c r="L35" s="153"/>
      <c r="M35" s="153" t="str">
        <f t="shared" si="0"/>
        <v>GoldJohnson Matthey Limited</v>
      </c>
    </row>
    <row r="36" spans="1:13">
      <c r="A36" s="186" t="s">
        <v>1253</v>
      </c>
      <c r="B36" s="187" t="s">
        <v>530</v>
      </c>
      <c r="C36" s="186" t="s">
        <v>1903</v>
      </c>
      <c r="D36" s="187" t="s">
        <v>434</v>
      </c>
      <c r="E36" s="188" t="s">
        <v>1971</v>
      </c>
      <c r="F36" s="153" t="s">
        <v>124</v>
      </c>
      <c r="G36" s="156">
        <v>34</v>
      </c>
      <c r="H36" s="153"/>
      <c r="I36" s="153"/>
      <c r="J36" s="153"/>
      <c r="K36" s="153"/>
      <c r="L36" s="153"/>
      <c r="M36" s="153" t="str">
        <f t="shared" si="0"/>
        <v>GoldJSC Ekaterinburg Non-Ferrous Metal Processing Plant</v>
      </c>
    </row>
    <row r="37" spans="1:13">
      <c r="A37" s="186" t="s">
        <v>1253</v>
      </c>
      <c r="B37" s="187" t="s">
        <v>531</v>
      </c>
      <c r="C37" s="187"/>
      <c r="D37" s="187" t="s">
        <v>434</v>
      </c>
      <c r="E37" s="188" t="s">
        <v>1972</v>
      </c>
      <c r="F37" s="153" t="s">
        <v>54</v>
      </c>
      <c r="G37" s="156">
        <v>35</v>
      </c>
      <c r="H37" s="153"/>
      <c r="I37" s="153"/>
      <c r="J37" s="153"/>
      <c r="K37" s="153"/>
      <c r="L37" s="153"/>
      <c r="M37" s="153" t="str">
        <f t="shared" si="0"/>
        <v>GoldJSC Uralectromed</v>
      </c>
    </row>
    <row r="38" spans="1:13">
      <c r="A38" s="186" t="s">
        <v>1253</v>
      </c>
      <c r="B38" s="187" t="s">
        <v>1904</v>
      </c>
      <c r="C38" s="186" t="s">
        <v>1732</v>
      </c>
      <c r="D38" s="187" t="s">
        <v>363</v>
      </c>
      <c r="E38" s="188" t="s">
        <v>1973</v>
      </c>
      <c r="F38" s="153" t="s">
        <v>107</v>
      </c>
      <c r="G38" s="156">
        <v>36</v>
      </c>
      <c r="H38" s="153"/>
      <c r="I38" s="153"/>
      <c r="J38" s="153"/>
      <c r="K38" s="153"/>
      <c r="L38" s="153"/>
      <c r="M38" s="153" t="str">
        <f t="shared" si="0"/>
        <v>GoldJX Nippon Mining &amp; Metals Co., Ltd</v>
      </c>
    </row>
    <row r="39" spans="1:13">
      <c r="A39" s="186" t="s">
        <v>1253</v>
      </c>
      <c r="B39" s="187" t="s">
        <v>532</v>
      </c>
      <c r="C39" s="187"/>
      <c r="D39" s="187" t="s">
        <v>364</v>
      </c>
      <c r="E39" s="188" t="s">
        <v>1974</v>
      </c>
      <c r="F39" s="153" t="s">
        <v>237</v>
      </c>
      <c r="G39" s="156">
        <v>37</v>
      </c>
      <c r="H39" s="153"/>
      <c r="I39" s="153"/>
      <c r="J39" s="153"/>
      <c r="K39" s="153"/>
      <c r="L39" s="153"/>
      <c r="M39" s="153" t="str">
        <f t="shared" si="0"/>
        <v>GoldKazzinc Ltd</v>
      </c>
    </row>
    <row r="40" spans="1:13">
      <c r="A40" s="186" t="s">
        <v>1253</v>
      </c>
      <c r="B40" s="190" t="s">
        <v>1812</v>
      </c>
      <c r="C40" s="187"/>
      <c r="D40" s="187" t="s">
        <v>363</v>
      </c>
      <c r="E40" s="188" t="s">
        <v>1818</v>
      </c>
      <c r="F40" s="153" t="s">
        <v>150</v>
      </c>
      <c r="G40" s="156">
        <v>38</v>
      </c>
      <c r="H40" s="153"/>
      <c r="I40" s="153"/>
      <c r="J40" s="153"/>
      <c r="K40" s="153"/>
      <c r="L40" s="153"/>
      <c r="M40" s="153" t="str">
        <f t="shared" si="0"/>
        <v>GoldKojima Chemicals Co. Ltd</v>
      </c>
    </row>
    <row r="41" spans="1:13">
      <c r="A41" s="186" t="s">
        <v>1253</v>
      </c>
      <c r="B41" s="190" t="s">
        <v>2841</v>
      </c>
      <c r="C41" s="187"/>
      <c r="D41" s="186" t="s">
        <v>370</v>
      </c>
      <c r="E41" s="188" t="s">
        <v>2261</v>
      </c>
      <c r="F41" s="153" t="s">
        <v>124</v>
      </c>
      <c r="G41" s="156">
        <v>39</v>
      </c>
      <c r="H41" s="153"/>
      <c r="I41" s="153"/>
      <c r="J41" s="153"/>
      <c r="K41" s="153"/>
      <c r="L41" s="153"/>
      <c r="M41" s="153" t="str">
        <f t="shared" si="0"/>
        <v>GoldKorea Metal Co. Ltd</v>
      </c>
    </row>
    <row r="42" spans="1:13">
      <c r="A42" s="186" t="s">
        <v>1253</v>
      </c>
      <c r="B42" s="187" t="s">
        <v>979</v>
      </c>
      <c r="C42" s="187"/>
      <c r="D42" s="187" t="s">
        <v>366</v>
      </c>
      <c r="E42" s="188" t="s">
        <v>1975</v>
      </c>
      <c r="F42" s="153" t="s">
        <v>124</v>
      </c>
      <c r="G42" s="156">
        <v>40</v>
      </c>
      <c r="H42" s="153"/>
      <c r="I42" s="153"/>
      <c r="J42" s="153"/>
      <c r="K42" s="153"/>
      <c r="L42" s="153"/>
      <c r="M42" s="153" t="str">
        <f t="shared" si="0"/>
        <v>GoldKyrgyzaltyn JSC</v>
      </c>
    </row>
    <row r="43" spans="1:13">
      <c r="A43" s="186" t="s">
        <v>1253</v>
      </c>
      <c r="B43" s="187" t="s">
        <v>2297</v>
      </c>
      <c r="C43" s="186" t="s">
        <v>1905</v>
      </c>
      <c r="D43" s="187" t="s">
        <v>436</v>
      </c>
      <c r="E43" s="188" t="s">
        <v>1976</v>
      </c>
      <c r="F43" s="153" t="s">
        <v>195</v>
      </c>
      <c r="G43" s="156">
        <v>41</v>
      </c>
      <c r="H43" s="153"/>
      <c r="I43" s="153"/>
      <c r="J43" s="153"/>
      <c r="K43" s="153"/>
      <c r="L43" s="153"/>
      <c r="M43" s="153" t="str">
        <f t="shared" si="0"/>
        <v>GoldL' azurde Company For Jewelry</v>
      </c>
    </row>
    <row r="44" spans="1:13">
      <c r="A44" s="186" t="s">
        <v>1253</v>
      </c>
      <c r="B44" s="187" t="s">
        <v>1906</v>
      </c>
      <c r="C44" s="186" t="s">
        <v>533</v>
      </c>
      <c r="D44" s="187" t="s">
        <v>370</v>
      </c>
      <c r="E44" s="188" t="s">
        <v>1977</v>
      </c>
      <c r="F44" s="153" t="s">
        <v>238</v>
      </c>
      <c r="G44" s="156">
        <v>42</v>
      </c>
      <c r="H44" s="153"/>
      <c r="I44" s="153"/>
      <c r="J44" s="153"/>
      <c r="K44" s="153"/>
      <c r="L44" s="153"/>
      <c r="M44" s="153" t="str">
        <f t="shared" si="0"/>
        <v>GoldLS-Nikko Copper Inc</v>
      </c>
    </row>
    <row r="45" spans="1:13">
      <c r="A45" s="186" t="s">
        <v>1253</v>
      </c>
      <c r="B45" s="187" t="s">
        <v>534</v>
      </c>
      <c r="C45" s="186" t="s">
        <v>1907</v>
      </c>
      <c r="D45" s="187" t="s">
        <v>476</v>
      </c>
      <c r="E45" s="188" t="s">
        <v>1978</v>
      </c>
      <c r="F45" s="153" t="s">
        <v>237</v>
      </c>
      <c r="G45" s="156">
        <v>43</v>
      </c>
      <c r="H45" s="153"/>
      <c r="I45" s="153"/>
      <c r="J45" s="153"/>
      <c r="K45" s="153"/>
      <c r="L45" s="153"/>
      <c r="M45" s="153" t="str">
        <f t="shared" si="0"/>
        <v>GoldMaterion</v>
      </c>
    </row>
    <row r="46" spans="1:13">
      <c r="A46" s="186" t="s">
        <v>1253</v>
      </c>
      <c r="B46" s="187" t="s">
        <v>1908</v>
      </c>
      <c r="C46" s="187"/>
      <c r="D46" s="187" t="s">
        <v>363</v>
      </c>
      <c r="E46" s="188" t="s">
        <v>1979</v>
      </c>
      <c r="F46" s="153" t="s">
        <v>195</v>
      </c>
      <c r="G46" s="156">
        <v>44</v>
      </c>
      <c r="H46" s="153"/>
      <c r="I46" s="153"/>
      <c r="J46" s="153"/>
      <c r="K46" s="153"/>
      <c r="L46" s="153"/>
      <c r="M46" s="153" t="str">
        <f t="shared" si="0"/>
        <v>GoldMatsuda Sangyo Co. Ltd</v>
      </c>
    </row>
    <row r="47" spans="1:13">
      <c r="A47" s="186" t="s">
        <v>1253</v>
      </c>
      <c r="B47" s="189" t="s">
        <v>1910</v>
      </c>
      <c r="C47" s="186" t="s">
        <v>1425</v>
      </c>
      <c r="D47" s="187" t="s">
        <v>346</v>
      </c>
      <c r="E47" s="188" t="s">
        <v>1981</v>
      </c>
      <c r="F47" s="153" t="s">
        <v>54</v>
      </c>
      <c r="G47" s="156">
        <v>45</v>
      </c>
      <c r="H47" s="153"/>
      <c r="I47" s="153"/>
      <c r="J47" s="153"/>
      <c r="K47" s="153"/>
      <c r="L47" s="153"/>
      <c r="M47" s="153" t="str">
        <f t="shared" si="0"/>
        <v>GoldMetalor Technologies (Hong Kong) Ltd</v>
      </c>
    </row>
    <row r="48" spans="1:13">
      <c r="A48" s="186" t="s">
        <v>1253</v>
      </c>
      <c r="B48" s="189" t="s">
        <v>1909</v>
      </c>
      <c r="C48" s="186" t="s">
        <v>1424</v>
      </c>
      <c r="D48" s="187" t="s">
        <v>293</v>
      </c>
      <c r="E48" s="188" t="s">
        <v>1980</v>
      </c>
      <c r="F48" s="153" t="s">
        <v>29</v>
      </c>
      <c r="G48" s="156">
        <v>46</v>
      </c>
      <c r="H48" s="153"/>
      <c r="I48" s="153"/>
      <c r="J48" s="153"/>
      <c r="K48" s="153"/>
      <c r="L48" s="153"/>
      <c r="M48" s="153" t="str">
        <f t="shared" si="0"/>
        <v>GoldMetalor Technologies SA</v>
      </c>
    </row>
    <row r="49" spans="1:13">
      <c r="A49" s="186" t="s">
        <v>1253</v>
      </c>
      <c r="B49" s="189" t="s">
        <v>1911</v>
      </c>
      <c r="C49" s="186" t="s">
        <v>1426</v>
      </c>
      <c r="D49" s="187" t="s">
        <v>476</v>
      </c>
      <c r="E49" s="188" t="s">
        <v>1982</v>
      </c>
      <c r="F49" s="153" t="s">
        <v>195</v>
      </c>
      <c r="G49" s="156">
        <v>47</v>
      </c>
      <c r="H49" s="153"/>
      <c r="I49" s="153"/>
      <c r="J49" s="153"/>
      <c r="K49" s="153"/>
      <c r="L49" s="153"/>
      <c r="M49" s="153" t="str">
        <f t="shared" si="0"/>
        <v>GoldMetalor USA Refining Corporation</v>
      </c>
    </row>
    <row r="50" spans="1:13">
      <c r="A50" s="186" t="s">
        <v>1253</v>
      </c>
      <c r="B50" s="187" t="s">
        <v>1912</v>
      </c>
      <c r="C50" s="187"/>
      <c r="D50" s="187" t="s">
        <v>389</v>
      </c>
      <c r="E50" s="188" t="s">
        <v>1983</v>
      </c>
      <c r="F50" s="153" t="s">
        <v>113</v>
      </c>
      <c r="G50" s="156">
        <v>48</v>
      </c>
      <c r="H50" s="153"/>
      <c r="I50" s="153"/>
      <c r="J50" s="153"/>
      <c r="K50" s="153"/>
      <c r="L50" s="153"/>
      <c r="M50" s="153" t="str">
        <f t="shared" si="0"/>
        <v>GoldMet-Mex Peñoles, S.A.</v>
      </c>
    </row>
    <row r="51" spans="1:13">
      <c r="A51" s="186" t="s">
        <v>1253</v>
      </c>
      <c r="B51" s="187" t="s">
        <v>1806</v>
      </c>
      <c r="C51" s="187"/>
      <c r="D51" s="187" t="s">
        <v>363</v>
      </c>
      <c r="E51" s="188" t="s">
        <v>1984</v>
      </c>
      <c r="F51" s="153" t="s">
        <v>250</v>
      </c>
      <c r="G51" s="156">
        <v>49</v>
      </c>
      <c r="H51" s="153"/>
      <c r="I51" s="153"/>
      <c r="J51" s="153"/>
      <c r="K51" s="153"/>
      <c r="L51" s="153"/>
      <c r="M51" s="153" t="str">
        <f t="shared" si="0"/>
        <v>GoldMitsubishi Materials Corporation</v>
      </c>
    </row>
    <row r="52" spans="1:13">
      <c r="A52" s="186" t="s">
        <v>1253</v>
      </c>
      <c r="B52" s="187" t="s">
        <v>1913</v>
      </c>
      <c r="C52" s="186" t="s">
        <v>983</v>
      </c>
      <c r="D52" s="187" t="s">
        <v>363</v>
      </c>
      <c r="E52" s="188" t="s">
        <v>1985</v>
      </c>
      <c r="F52" s="153" t="s">
        <v>52</v>
      </c>
      <c r="G52" s="156">
        <v>50</v>
      </c>
      <c r="H52" s="153"/>
      <c r="I52" s="153"/>
      <c r="J52" s="153"/>
      <c r="K52" s="153"/>
      <c r="L52" s="153"/>
      <c r="M52" s="153" t="str">
        <f t="shared" si="0"/>
        <v>GoldMitsui Mining and Smelting Co., Ltd.</v>
      </c>
    </row>
    <row r="53" spans="1:13">
      <c r="A53" s="186" t="s">
        <v>1253</v>
      </c>
      <c r="B53" s="187" t="s">
        <v>535</v>
      </c>
      <c r="C53" s="187"/>
      <c r="D53" s="187" t="s">
        <v>434</v>
      </c>
      <c r="E53" s="188" t="s">
        <v>1986</v>
      </c>
      <c r="F53" s="153" t="s">
        <v>173</v>
      </c>
      <c r="G53" s="156">
        <v>51</v>
      </c>
      <c r="H53" s="153"/>
      <c r="I53" s="153"/>
      <c r="J53" s="153"/>
      <c r="K53" s="153"/>
      <c r="L53" s="153"/>
      <c r="M53" s="153" t="str">
        <f t="shared" si="0"/>
        <v>GoldMoscow Special Alloys Processing Plant</v>
      </c>
    </row>
    <row r="54" spans="1:13">
      <c r="A54" s="186" t="s">
        <v>1253</v>
      </c>
      <c r="B54" s="187" t="s">
        <v>1942</v>
      </c>
      <c r="C54" s="187"/>
      <c r="D54" s="187" t="s">
        <v>468</v>
      </c>
      <c r="E54" s="188" t="s">
        <v>2015</v>
      </c>
      <c r="F54" s="153" t="s">
        <v>80</v>
      </c>
      <c r="G54" s="156">
        <v>52</v>
      </c>
      <c r="H54" s="153"/>
      <c r="I54" s="153"/>
      <c r="J54" s="153"/>
      <c r="K54" s="153"/>
      <c r="L54" s="153"/>
      <c r="M54" s="153" t="str">
        <f t="shared" si="0"/>
        <v>GoldNadir Metal Rafineri San. Ve Tic. A.Ş.</v>
      </c>
    </row>
    <row r="55" spans="1:13">
      <c r="A55" s="186" t="s">
        <v>1253</v>
      </c>
      <c r="B55" s="187" t="s">
        <v>1914</v>
      </c>
      <c r="C55" s="186" t="s">
        <v>1420</v>
      </c>
      <c r="D55" s="187" t="s">
        <v>477</v>
      </c>
      <c r="E55" s="188" t="s">
        <v>1987</v>
      </c>
      <c r="F55" s="153" t="s">
        <v>56</v>
      </c>
      <c r="G55" s="156">
        <v>53</v>
      </c>
      <c r="H55" s="153"/>
      <c r="I55" s="153"/>
      <c r="J55" s="153"/>
      <c r="K55" s="153"/>
      <c r="L55" s="153"/>
      <c r="M55" s="153" t="str">
        <f t="shared" si="0"/>
        <v>GoldNavoi Mining and Metallurgical Combinat</v>
      </c>
    </row>
    <row r="56" spans="1:13">
      <c r="A56" s="186" t="s">
        <v>1253</v>
      </c>
      <c r="B56" s="190" t="s">
        <v>1809</v>
      </c>
      <c r="C56" s="187"/>
      <c r="D56" s="187" t="s">
        <v>363</v>
      </c>
      <c r="E56" s="188" t="s">
        <v>1815</v>
      </c>
      <c r="F56" s="153" t="s">
        <v>56</v>
      </c>
      <c r="G56" s="156">
        <v>54</v>
      </c>
      <c r="H56" s="153"/>
      <c r="I56" s="153"/>
      <c r="J56" s="153"/>
      <c r="K56" s="153"/>
      <c r="L56" s="153"/>
      <c r="M56" s="153" t="str">
        <f t="shared" si="0"/>
        <v>GoldNihon Material Co. LTD</v>
      </c>
    </row>
    <row r="57" spans="1:13">
      <c r="A57" s="186" t="s">
        <v>1253</v>
      </c>
      <c r="B57" s="187" t="s">
        <v>1734</v>
      </c>
      <c r="C57" s="186" t="s">
        <v>2199</v>
      </c>
      <c r="D57" s="187" t="s">
        <v>476</v>
      </c>
      <c r="E57" s="188" t="s">
        <v>1988</v>
      </c>
      <c r="F57" s="153" t="s">
        <v>195</v>
      </c>
      <c r="G57" s="156">
        <v>55</v>
      </c>
      <c r="H57" s="153"/>
      <c r="I57" s="153"/>
      <c r="J57" s="153"/>
      <c r="K57" s="153"/>
      <c r="L57" s="153"/>
      <c r="M57" s="153" t="str">
        <f t="shared" si="0"/>
        <v>GoldOhio Precious Metals LLC.</v>
      </c>
    </row>
    <row r="58" spans="1:13">
      <c r="A58" s="186" t="s">
        <v>1253</v>
      </c>
      <c r="B58" s="187" t="s">
        <v>1915</v>
      </c>
      <c r="C58" s="187"/>
      <c r="D58" s="187" t="s">
        <v>434</v>
      </c>
      <c r="E58" s="188" t="s">
        <v>1989</v>
      </c>
      <c r="F58" s="153" t="s">
        <v>231</v>
      </c>
      <c r="G58" s="156">
        <v>56</v>
      </c>
      <c r="H58" s="153"/>
      <c r="I58" s="153"/>
      <c r="J58" s="153"/>
      <c r="K58" s="153"/>
      <c r="L58" s="153"/>
      <c r="M58" s="153" t="str">
        <f t="shared" si="0"/>
        <v>GoldOJSC “The Gulidov Krasnoyarsk Non-Ferrous Metals Plant” (OJSC Krastvetmet)</v>
      </c>
    </row>
    <row r="59" spans="1:13">
      <c r="A59" s="186" t="s">
        <v>1253</v>
      </c>
      <c r="B59" s="187" t="s">
        <v>1938</v>
      </c>
      <c r="C59" s="187"/>
      <c r="D59" s="187" t="s">
        <v>434</v>
      </c>
      <c r="E59" s="188" t="s">
        <v>2012</v>
      </c>
      <c r="F59" s="153" t="s">
        <v>124</v>
      </c>
      <c r="G59" s="156">
        <v>57</v>
      </c>
      <c r="H59" s="153"/>
      <c r="I59" s="153"/>
      <c r="J59" s="153"/>
      <c r="K59" s="153"/>
      <c r="L59" s="153"/>
      <c r="M59" s="153" t="str">
        <f t="shared" si="0"/>
        <v>GoldOJSC Kolyma Refinery</v>
      </c>
    </row>
    <row r="60" spans="1:13">
      <c r="A60" s="186" t="s">
        <v>1253</v>
      </c>
      <c r="B60" s="187" t="s">
        <v>537</v>
      </c>
      <c r="C60" s="186" t="s">
        <v>1916</v>
      </c>
      <c r="D60" s="187" t="s">
        <v>293</v>
      </c>
      <c r="E60" s="188" t="s">
        <v>1990</v>
      </c>
      <c r="F60" s="153" t="s">
        <v>124</v>
      </c>
      <c r="G60" s="156">
        <v>58</v>
      </c>
      <c r="H60" s="153"/>
      <c r="I60" s="153"/>
      <c r="J60" s="153"/>
      <c r="K60" s="153"/>
      <c r="L60" s="153"/>
      <c r="M60" s="153" t="str">
        <f t="shared" si="0"/>
        <v>GoldPAMP SA</v>
      </c>
    </row>
    <row r="61" spans="1:13">
      <c r="A61" s="186" t="s">
        <v>1253</v>
      </c>
      <c r="B61" s="190" t="s">
        <v>2212</v>
      </c>
      <c r="C61" s="187"/>
      <c r="D61" s="186" t="s">
        <v>363</v>
      </c>
      <c r="E61" s="188" t="s">
        <v>2213</v>
      </c>
      <c r="F61" s="153" t="s">
        <v>56</v>
      </c>
      <c r="G61" s="156">
        <v>59</v>
      </c>
      <c r="H61" s="153"/>
      <c r="I61" s="153"/>
      <c r="J61" s="153"/>
      <c r="K61" s="153"/>
      <c r="L61" s="153"/>
      <c r="M61" s="153" t="str">
        <f t="shared" si="0"/>
        <v>GoldPan Pacific Copper Co. LTD</v>
      </c>
    </row>
    <row r="62" spans="1:13">
      <c r="A62" s="186" t="s">
        <v>1253</v>
      </c>
      <c r="B62" s="187" t="s">
        <v>539</v>
      </c>
      <c r="C62" s="186" t="s">
        <v>1918</v>
      </c>
      <c r="D62" s="187" t="s">
        <v>434</v>
      </c>
      <c r="E62" s="188" t="s">
        <v>1992</v>
      </c>
      <c r="F62" s="153" t="s">
        <v>124</v>
      </c>
      <c r="G62" s="156">
        <v>60</v>
      </c>
      <c r="H62" s="153"/>
      <c r="I62" s="153"/>
      <c r="J62" s="153"/>
      <c r="K62" s="153"/>
      <c r="L62" s="153"/>
      <c r="M62" s="153" t="str">
        <f t="shared" si="0"/>
        <v>GoldPrioksky Plant of Non-Ferrous Metals</v>
      </c>
    </row>
    <row r="63" spans="1:13">
      <c r="A63" s="186" t="s">
        <v>1253</v>
      </c>
      <c r="B63" s="187" t="s">
        <v>1919</v>
      </c>
      <c r="C63" s="187"/>
      <c r="D63" s="187" t="s">
        <v>352</v>
      </c>
      <c r="E63" s="188" t="s">
        <v>1993</v>
      </c>
      <c r="F63" s="153" t="s">
        <v>45</v>
      </c>
      <c r="G63" s="156">
        <v>61</v>
      </c>
      <c r="H63" s="153"/>
      <c r="I63" s="153"/>
      <c r="J63" s="153"/>
      <c r="K63" s="153"/>
      <c r="L63" s="153"/>
      <c r="M63" s="153" t="str">
        <f t="shared" si="0"/>
        <v>GoldPT Aneka Tambang (Persero) Tbk</v>
      </c>
    </row>
    <row r="64" spans="1:13">
      <c r="A64" s="186" t="s">
        <v>1253</v>
      </c>
      <c r="B64" s="187" t="s">
        <v>1939</v>
      </c>
      <c r="C64" s="186" t="s">
        <v>1940</v>
      </c>
      <c r="D64" s="187" t="s">
        <v>293</v>
      </c>
      <c r="E64" s="188" t="s">
        <v>2013</v>
      </c>
      <c r="F64" s="153" t="s">
        <v>33</v>
      </c>
      <c r="G64" s="156">
        <v>62</v>
      </c>
      <c r="H64" s="153"/>
      <c r="I64" s="153"/>
      <c r="J64" s="153"/>
      <c r="K64" s="153"/>
      <c r="L64" s="153"/>
      <c r="M64" s="153" t="str">
        <f t="shared" si="0"/>
        <v>GoldPX Précinox SA</v>
      </c>
    </row>
    <row r="65" spans="1:13">
      <c r="A65" s="186" t="s">
        <v>1253</v>
      </c>
      <c r="B65" s="187" t="s">
        <v>1920</v>
      </c>
      <c r="C65" s="186" t="s">
        <v>1921</v>
      </c>
      <c r="D65" s="187" t="s">
        <v>489</v>
      </c>
      <c r="E65" s="188" t="s">
        <v>1994</v>
      </c>
      <c r="F65" s="153" t="s">
        <v>54</v>
      </c>
      <c r="G65" s="156">
        <v>63</v>
      </c>
      <c r="H65" s="153"/>
      <c r="I65" s="153"/>
      <c r="J65" s="153"/>
      <c r="K65" s="153"/>
      <c r="L65" s="153"/>
      <c r="M65" s="153" t="str">
        <f t="shared" si="0"/>
        <v>GoldRand Refinery (Pty) Ltd</v>
      </c>
    </row>
    <row r="66" spans="1:13">
      <c r="A66" s="186" t="s">
        <v>1253</v>
      </c>
      <c r="B66" s="187" t="s">
        <v>541</v>
      </c>
      <c r="C66" s="187"/>
      <c r="D66" s="187" t="s">
        <v>291</v>
      </c>
      <c r="E66" s="188" t="s">
        <v>1995</v>
      </c>
      <c r="F66" s="153" t="s">
        <v>52</v>
      </c>
      <c r="G66" s="156">
        <v>64</v>
      </c>
      <c r="H66" s="153"/>
      <c r="I66" s="153"/>
      <c r="J66" s="153"/>
      <c r="K66" s="153"/>
      <c r="L66" s="153"/>
      <c r="M66" s="153" t="str">
        <f t="shared" si="0"/>
        <v>GoldRoyal Canadian Mint</v>
      </c>
    </row>
    <row r="67" spans="1:13">
      <c r="A67" s="186" t="s">
        <v>1253</v>
      </c>
      <c r="B67" s="190" t="s">
        <v>1813</v>
      </c>
      <c r="C67" s="187"/>
      <c r="D67" s="187" t="s">
        <v>476</v>
      </c>
      <c r="E67" s="188" t="s">
        <v>1819</v>
      </c>
      <c r="F67" s="153" t="s">
        <v>56</v>
      </c>
      <c r="G67" s="156">
        <v>65</v>
      </c>
      <c r="H67" s="153"/>
      <c r="I67" s="153"/>
      <c r="J67" s="153"/>
      <c r="K67" s="153"/>
      <c r="L67" s="153"/>
      <c r="M67" s="153" t="str">
        <f t="shared" si="0"/>
        <v>GoldSabin Metal Corp.</v>
      </c>
    </row>
    <row r="68" spans="1:13">
      <c r="A68" s="186" t="s">
        <v>1253</v>
      </c>
      <c r="B68" s="190" t="s">
        <v>2256</v>
      </c>
      <c r="C68" s="187"/>
      <c r="D68" s="186" t="s">
        <v>370</v>
      </c>
      <c r="E68" s="188" t="s">
        <v>2262</v>
      </c>
      <c r="F68" s="153" t="s">
        <v>56</v>
      </c>
      <c r="G68" s="156">
        <v>66</v>
      </c>
      <c r="H68" s="153"/>
      <c r="I68" s="153"/>
      <c r="J68" s="153"/>
      <c r="K68" s="153"/>
      <c r="L68" s="153"/>
      <c r="M68" s="153" t="str">
        <f t="shared" ref="M68:M131" si="1">A68&amp;B68</f>
        <v>GoldSAMWON METALS Corp.</v>
      </c>
    </row>
    <row r="69" spans="1:13">
      <c r="A69" s="186" t="s">
        <v>1253</v>
      </c>
      <c r="B69" s="187" t="s">
        <v>542</v>
      </c>
      <c r="C69" s="186" t="s">
        <v>1922</v>
      </c>
      <c r="D69" s="187" t="s">
        <v>412</v>
      </c>
      <c r="E69" s="188" t="s">
        <v>1996</v>
      </c>
      <c r="F69" s="153" t="s">
        <v>195</v>
      </c>
      <c r="G69" s="156">
        <v>67</v>
      </c>
      <c r="H69" s="153"/>
      <c r="I69" s="153"/>
      <c r="J69" s="153"/>
      <c r="K69" s="153"/>
      <c r="L69" s="153"/>
      <c r="M69" s="153" t="str">
        <f t="shared" si="1"/>
        <v>GoldSchone Edelmetaal</v>
      </c>
    </row>
    <row r="70" spans="1:13">
      <c r="A70" s="186" t="s">
        <v>1253</v>
      </c>
      <c r="B70" s="186" t="s">
        <v>543</v>
      </c>
      <c r="C70" s="186" t="s">
        <v>2210</v>
      </c>
      <c r="D70" s="187" t="s">
        <v>319</v>
      </c>
      <c r="E70" s="188" t="s">
        <v>1997</v>
      </c>
      <c r="F70" s="153" t="s">
        <v>54</v>
      </c>
      <c r="G70" s="156">
        <v>68</v>
      </c>
      <c r="H70" s="153"/>
      <c r="I70" s="153"/>
      <c r="J70" s="153"/>
      <c r="K70" s="153"/>
      <c r="L70" s="153"/>
      <c r="M70" s="153" t="str">
        <f t="shared" si="1"/>
        <v>GoldSEMPSA Joyeria Plateria SA</v>
      </c>
    </row>
    <row r="71" spans="1:13">
      <c r="A71" s="186" t="s">
        <v>1253</v>
      </c>
      <c r="B71" s="186" t="s">
        <v>2223</v>
      </c>
      <c r="C71" s="186" t="s">
        <v>2206</v>
      </c>
      <c r="D71" s="187" t="s">
        <v>295</v>
      </c>
      <c r="E71" s="188" t="s">
        <v>1999</v>
      </c>
      <c r="F71" s="153" t="s">
        <v>229</v>
      </c>
      <c r="G71" s="156">
        <v>69</v>
      </c>
      <c r="H71" s="153"/>
      <c r="I71" s="153"/>
      <c r="J71" s="153"/>
      <c r="K71" s="153"/>
      <c r="L71" s="153"/>
      <c r="M71" s="153" t="str">
        <f t="shared" si="1"/>
        <v>GoldShandong Zhaojin Gold &amp; Silver Refinery Co. Ltd</v>
      </c>
    </row>
    <row r="72" spans="1:13">
      <c r="A72" s="186" t="s">
        <v>1253</v>
      </c>
      <c r="B72" s="187" t="s">
        <v>544</v>
      </c>
      <c r="C72" s="186" t="s">
        <v>1923</v>
      </c>
      <c r="D72" s="187" t="s">
        <v>434</v>
      </c>
      <c r="E72" s="188" t="s">
        <v>2000</v>
      </c>
      <c r="F72" s="153" t="s">
        <v>229</v>
      </c>
      <c r="G72" s="156">
        <v>70</v>
      </c>
      <c r="H72" s="153"/>
      <c r="I72" s="153"/>
      <c r="J72" s="153"/>
      <c r="K72" s="153"/>
      <c r="L72" s="153"/>
      <c r="M72" s="153" t="str">
        <f t="shared" si="1"/>
        <v>GoldSOE Shyolkovsky Factory of Secondary Precious Metals</v>
      </c>
    </row>
    <row r="73" spans="1:13">
      <c r="A73" s="186" t="s">
        <v>1253</v>
      </c>
      <c r="B73" s="187" t="s">
        <v>545</v>
      </c>
      <c r="C73" s="186" t="s">
        <v>1924</v>
      </c>
      <c r="D73" s="187" t="s">
        <v>470</v>
      </c>
      <c r="E73" s="188" t="s">
        <v>2001</v>
      </c>
      <c r="F73" s="153" t="s">
        <v>124</v>
      </c>
      <c r="G73" s="156">
        <v>71</v>
      </c>
      <c r="H73" s="153"/>
      <c r="I73" s="153"/>
      <c r="J73" s="153"/>
      <c r="K73" s="153"/>
      <c r="L73" s="153"/>
      <c r="M73" s="153" t="str">
        <f t="shared" si="1"/>
        <v>GoldSolar Applied Materials Technology Corp.</v>
      </c>
    </row>
    <row r="74" spans="1:13">
      <c r="A74" s="186" t="s">
        <v>1253</v>
      </c>
      <c r="B74" s="186" t="s">
        <v>2221</v>
      </c>
      <c r="C74" s="186" t="s">
        <v>1925</v>
      </c>
      <c r="D74" s="187" t="s">
        <v>363</v>
      </c>
      <c r="E74" s="188" t="s">
        <v>2002</v>
      </c>
      <c r="F74" s="153" t="s">
        <v>124</v>
      </c>
      <c r="G74" s="156">
        <v>72</v>
      </c>
      <c r="H74" s="153"/>
      <c r="I74" s="153"/>
      <c r="J74" s="153"/>
      <c r="K74" s="153"/>
      <c r="L74" s="153"/>
      <c r="M74" s="153" t="str">
        <f t="shared" si="1"/>
        <v>GoldSumitomo Metal Mining Co. Ltd.</v>
      </c>
    </row>
    <row r="75" spans="1:13">
      <c r="A75" s="186" t="s">
        <v>1253</v>
      </c>
      <c r="B75" s="190" t="s">
        <v>2204</v>
      </c>
      <c r="C75" s="187"/>
      <c r="D75" s="186" t="s">
        <v>295</v>
      </c>
      <c r="E75" s="188" t="s">
        <v>2205</v>
      </c>
      <c r="F75" s="153" t="s">
        <v>124</v>
      </c>
      <c r="G75" s="156">
        <v>73</v>
      </c>
      <c r="H75" s="153"/>
      <c r="I75" s="153"/>
      <c r="J75" s="153"/>
      <c r="K75" s="153"/>
      <c r="L75" s="153"/>
      <c r="M75" s="153" t="str">
        <f t="shared" si="1"/>
        <v>GoldSuzhou Xingrui Noble</v>
      </c>
    </row>
    <row r="76" spans="1:13">
      <c r="A76" s="186" t="s">
        <v>1253</v>
      </c>
      <c r="B76" s="187" t="s">
        <v>1926</v>
      </c>
      <c r="C76" s="186" t="s">
        <v>1927</v>
      </c>
      <c r="D76" s="187" t="s">
        <v>363</v>
      </c>
      <c r="E76" s="188" t="s">
        <v>2003</v>
      </c>
      <c r="F76" s="153" t="s">
        <v>124</v>
      </c>
      <c r="G76" s="156">
        <v>74</v>
      </c>
      <c r="H76" s="153"/>
      <c r="I76" s="153"/>
      <c r="J76" s="153"/>
      <c r="K76" s="153"/>
      <c r="L76" s="153"/>
      <c r="M76" s="153" t="str">
        <f t="shared" si="1"/>
        <v>GoldTanaka Kikinzoku Kogyo K.K.</v>
      </c>
    </row>
    <row r="77" spans="1:13">
      <c r="A77" s="186" t="s">
        <v>1253</v>
      </c>
      <c r="B77" s="187" t="s">
        <v>2298</v>
      </c>
      <c r="C77" s="186" t="s">
        <v>1928</v>
      </c>
      <c r="D77" s="187" t="s">
        <v>295</v>
      </c>
      <c r="E77" s="188" t="s">
        <v>2004</v>
      </c>
      <c r="F77" s="153" t="s">
        <v>237</v>
      </c>
      <c r="G77" s="156">
        <v>75</v>
      </c>
      <c r="H77" s="153"/>
      <c r="I77" s="153"/>
      <c r="J77" s="153"/>
      <c r="K77" s="153"/>
      <c r="L77" s="153"/>
      <c r="M77" s="153" t="str">
        <f t="shared" si="1"/>
        <v>GoldThe Great Wall Gold and Silver Refinery of China</v>
      </c>
    </row>
    <row r="78" spans="1:13">
      <c r="A78" s="186" t="s">
        <v>1253</v>
      </c>
      <c r="B78" s="186" t="s">
        <v>2222</v>
      </c>
      <c r="C78" s="186" t="s">
        <v>2322</v>
      </c>
      <c r="D78" s="187" t="s">
        <v>295</v>
      </c>
      <c r="E78" s="188" t="s">
        <v>1998</v>
      </c>
      <c r="F78" s="153" t="s">
        <v>237</v>
      </c>
      <c r="G78" s="156">
        <v>76</v>
      </c>
      <c r="H78" s="153"/>
      <c r="I78" s="153"/>
      <c r="J78" s="153"/>
      <c r="K78" s="153"/>
      <c r="L78" s="153"/>
      <c r="M78" s="153" t="str">
        <f t="shared" si="1"/>
        <v>GoldThe Refinery of Shandong Gold Mining Co. Ltd</v>
      </c>
    </row>
    <row r="79" spans="1:13">
      <c r="A79" s="186" t="s">
        <v>1253</v>
      </c>
      <c r="B79" s="186" t="s">
        <v>2220</v>
      </c>
      <c r="C79" s="186" t="s">
        <v>1929</v>
      </c>
      <c r="D79" s="187" t="s">
        <v>363</v>
      </c>
      <c r="E79" s="188" t="s">
        <v>2005</v>
      </c>
      <c r="F79" s="153" t="s">
        <v>124</v>
      </c>
      <c r="G79" s="156">
        <v>77</v>
      </c>
      <c r="H79" s="153"/>
      <c r="I79" s="153"/>
      <c r="J79" s="153"/>
      <c r="K79" s="153"/>
      <c r="L79" s="153"/>
      <c r="M79" s="153" t="str">
        <f t="shared" si="1"/>
        <v>GoldTokuriki Honten Co. Ltd</v>
      </c>
    </row>
    <row r="80" spans="1:13">
      <c r="A80" s="186" t="s">
        <v>1253</v>
      </c>
      <c r="B80" s="190" t="s">
        <v>2218</v>
      </c>
      <c r="C80" s="187"/>
      <c r="D80" s="186" t="s">
        <v>370</v>
      </c>
      <c r="E80" s="188" t="s">
        <v>2219</v>
      </c>
      <c r="F80" s="153" t="s">
        <v>124</v>
      </c>
      <c r="G80" s="156">
        <v>78</v>
      </c>
      <c r="H80" s="153"/>
      <c r="I80" s="153"/>
      <c r="J80" s="153"/>
      <c r="K80" s="153"/>
      <c r="L80" s="153"/>
      <c r="M80" s="153" t="str">
        <f t="shared" si="1"/>
        <v>GoldTorecom</v>
      </c>
    </row>
    <row r="81" spans="1:13">
      <c r="A81" s="186" t="s">
        <v>1253</v>
      </c>
      <c r="B81" s="189" t="s">
        <v>1930</v>
      </c>
      <c r="C81" s="186" t="s">
        <v>2211</v>
      </c>
      <c r="D81" s="187" t="s">
        <v>284</v>
      </c>
      <c r="E81" s="188" t="s">
        <v>2006</v>
      </c>
      <c r="F81" s="155" t="s">
        <v>56</v>
      </c>
      <c r="G81" s="156">
        <v>79</v>
      </c>
      <c r="H81" s="153"/>
      <c r="I81" s="153"/>
      <c r="J81" s="153"/>
      <c r="K81" s="153"/>
      <c r="L81" s="153"/>
      <c r="M81" s="153" t="str">
        <f t="shared" si="1"/>
        <v>GoldUmicore Brasil Ltda</v>
      </c>
    </row>
    <row r="82" spans="1:13">
      <c r="A82" s="186" t="s">
        <v>1253</v>
      </c>
      <c r="B82" s="189" t="s">
        <v>1931</v>
      </c>
      <c r="C82" s="186" t="s">
        <v>1427</v>
      </c>
      <c r="D82" s="187" t="s">
        <v>272</v>
      </c>
      <c r="E82" s="188" t="s">
        <v>2007</v>
      </c>
      <c r="F82" s="155" t="s">
        <v>124</v>
      </c>
      <c r="G82" s="156">
        <v>80</v>
      </c>
      <c r="H82" s="153"/>
      <c r="I82" s="153"/>
      <c r="J82" s="153"/>
      <c r="K82" s="153"/>
      <c r="L82" s="153"/>
      <c r="M82" s="153" t="str">
        <f t="shared" si="1"/>
        <v>GoldUmicore SA Business Unit Precious Metals Refining</v>
      </c>
    </row>
    <row r="83" spans="1:13">
      <c r="A83" s="186" t="s">
        <v>1253</v>
      </c>
      <c r="B83" s="190" t="s">
        <v>2871</v>
      </c>
      <c r="C83" s="187"/>
      <c r="D83" s="187" t="s">
        <v>476</v>
      </c>
      <c r="E83" s="188" t="s">
        <v>1820</v>
      </c>
      <c r="F83" s="155" t="s">
        <v>131</v>
      </c>
      <c r="G83" s="156">
        <v>81</v>
      </c>
      <c r="H83" s="153"/>
      <c r="I83" s="153"/>
      <c r="J83" s="153"/>
      <c r="K83" s="153"/>
      <c r="L83" s="153"/>
      <c r="M83" s="153" t="str">
        <f t="shared" si="1"/>
        <v>GoldUnited Precious Metal Refining, Inc.</v>
      </c>
    </row>
    <row r="84" spans="1:13">
      <c r="A84" s="186" t="s">
        <v>1253</v>
      </c>
      <c r="B84" s="187" t="s">
        <v>1932</v>
      </c>
      <c r="C84" s="186" t="s">
        <v>1933</v>
      </c>
      <c r="D84" s="187" t="s">
        <v>293</v>
      </c>
      <c r="E84" s="188" t="s">
        <v>2008</v>
      </c>
      <c r="F84" s="155" t="s">
        <v>131</v>
      </c>
      <c r="G84" s="156">
        <v>82</v>
      </c>
      <c r="H84" s="153"/>
      <c r="I84" s="153"/>
      <c r="J84" s="153"/>
      <c r="K84" s="153"/>
      <c r="L84" s="153"/>
      <c r="M84" s="153" t="str">
        <f t="shared" si="1"/>
        <v>GoldValcambi SA</v>
      </c>
    </row>
    <row r="85" spans="1:13">
      <c r="A85" s="186" t="s">
        <v>1253</v>
      </c>
      <c r="B85" s="187" t="s">
        <v>1251</v>
      </c>
      <c r="C85" s="186" t="s">
        <v>1917</v>
      </c>
      <c r="D85" s="187" t="s">
        <v>268</v>
      </c>
      <c r="E85" s="188" t="s">
        <v>1991</v>
      </c>
      <c r="F85" s="155" t="s">
        <v>131</v>
      </c>
      <c r="G85" s="156">
        <v>83</v>
      </c>
      <c r="H85" s="153"/>
      <c r="I85" s="153"/>
      <c r="J85" s="153"/>
      <c r="K85" s="153"/>
      <c r="L85" s="153"/>
      <c r="M85" s="153" t="str">
        <f t="shared" si="1"/>
        <v>GoldWestern Australian Mint trading as The Perth Mint</v>
      </c>
    </row>
    <row r="86" spans="1:13">
      <c r="A86" s="186" t="s">
        <v>1253</v>
      </c>
      <c r="B86" s="187" t="s">
        <v>1934</v>
      </c>
      <c r="C86" s="186" t="s">
        <v>1935</v>
      </c>
      <c r="D86" s="187" t="s">
        <v>291</v>
      </c>
      <c r="E86" s="188" t="s">
        <v>2009</v>
      </c>
      <c r="F86" s="155" t="s">
        <v>131</v>
      </c>
      <c r="G86" s="156">
        <v>84</v>
      </c>
      <c r="H86" s="153"/>
      <c r="I86" s="153"/>
      <c r="J86" s="153"/>
      <c r="K86" s="153"/>
      <c r="L86" s="153"/>
      <c r="M86" s="153" t="str">
        <f t="shared" si="1"/>
        <v>GoldXstrata Canada Corporation</v>
      </c>
    </row>
    <row r="87" spans="1:13">
      <c r="A87" s="186" t="s">
        <v>1253</v>
      </c>
      <c r="B87" s="190" t="s">
        <v>1814</v>
      </c>
      <c r="C87" s="187"/>
      <c r="D87" s="187" t="s">
        <v>363</v>
      </c>
      <c r="E87" s="188" t="s">
        <v>1821</v>
      </c>
      <c r="F87" s="155" t="s">
        <v>131</v>
      </c>
      <c r="G87" s="156">
        <v>85</v>
      </c>
      <c r="H87" s="153"/>
      <c r="I87" s="153"/>
      <c r="J87" s="153"/>
      <c r="K87" s="153"/>
      <c r="L87" s="153"/>
      <c r="M87" s="153" t="str">
        <f t="shared" si="1"/>
        <v>GoldYokohama Metal Co Ltd</v>
      </c>
    </row>
    <row r="88" spans="1:13">
      <c r="A88" s="186" t="s">
        <v>1253</v>
      </c>
      <c r="B88" s="186" t="s">
        <v>2209</v>
      </c>
      <c r="C88" s="186" t="s">
        <v>2207</v>
      </c>
      <c r="D88" s="187" t="s">
        <v>295</v>
      </c>
      <c r="E88" s="188" t="s">
        <v>2010</v>
      </c>
      <c r="F88" s="155" t="s">
        <v>131</v>
      </c>
      <c r="G88" s="156">
        <v>86</v>
      </c>
      <c r="H88" s="153"/>
      <c r="I88" s="153"/>
      <c r="J88" s="153"/>
      <c r="K88" s="153"/>
      <c r="L88" s="153"/>
      <c r="M88" s="153" t="str">
        <f t="shared" si="1"/>
        <v>GoldZhongyuan Gold Smelter of Zhongjin Gold Corporation</v>
      </c>
    </row>
    <row r="89" spans="1:13">
      <c r="A89" s="186" t="s">
        <v>1253</v>
      </c>
      <c r="B89" s="187" t="s">
        <v>980</v>
      </c>
      <c r="C89" s="186" t="s">
        <v>1937</v>
      </c>
      <c r="D89" s="187" t="s">
        <v>295</v>
      </c>
      <c r="E89" s="188" t="s">
        <v>2011</v>
      </c>
      <c r="F89" s="155" t="s">
        <v>131</v>
      </c>
      <c r="G89" s="156">
        <v>87</v>
      </c>
      <c r="H89" s="153"/>
      <c r="I89" s="153"/>
      <c r="J89" s="153"/>
      <c r="K89" s="153"/>
      <c r="L89" s="153"/>
      <c r="M89" s="153" t="str">
        <f t="shared" si="1"/>
        <v>GoldZijin Mining Group Co. Ltd</v>
      </c>
    </row>
    <row r="90" spans="1:13">
      <c r="A90" s="186" t="s">
        <v>1255</v>
      </c>
      <c r="B90" s="186" t="s">
        <v>1832</v>
      </c>
      <c r="C90" s="187"/>
      <c r="D90" s="187" t="s">
        <v>295</v>
      </c>
      <c r="E90" s="188" t="s">
        <v>2320</v>
      </c>
      <c r="F90" s="153" t="s">
        <v>237</v>
      </c>
      <c r="G90" s="156">
        <v>1</v>
      </c>
      <c r="H90" s="153"/>
      <c r="I90" s="153"/>
      <c r="J90" s="153"/>
      <c r="K90" s="153"/>
      <c r="L90" s="153"/>
      <c r="M90" s="153" t="str">
        <f t="shared" si="1"/>
        <v>TantalumConghua Tantalum and Niobium Smeltry</v>
      </c>
    </row>
    <row r="91" spans="1:13">
      <c r="A91" s="186" t="s">
        <v>1255</v>
      </c>
      <c r="B91" s="186" t="s">
        <v>1805</v>
      </c>
      <c r="C91" s="186" t="s">
        <v>1450</v>
      </c>
      <c r="D91" s="187" t="s">
        <v>295</v>
      </c>
      <c r="E91" s="188" t="s">
        <v>2063</v>
      </c>
      <c r="F91" s="153" t="s">
        <v>113</v>
      </c>
      <c r="G91" s="156">
        <v>3</v>
      </c>
      <c r="H91" s="153"/>
      <c r="I91" s="153"/>
      <c r="J91" s="153"/>
      <c r="K91" s="153"/>
      <c r="L91" s="153"/>
      <c r="M91" s="153" t="str">
        <f t="shared" si="1"/>
        <v>TantalumDuoluoshan</v>
      </c>
    </row>
    <row r="92" spans="1:13">
      <c r="A92" s="186" t="s">
        <v>1255</v>
      </c>
      <c r="B92" s="186" t="s">
        <v>1735</v>
      </c>
      <c r="C92" s="186" t="s">
        <v>981</v>
      </c>
      <c r="D92" s="187" t="s">
        <v>476</v>
      </c>
      <c r="E92" s="188" t="s">
        <v>2064</v>
      </c>
      <c r="F92" s="153" t="s">
        <v>113</v>
      </c>
      <c r="G92" s="156">
        <v>4</v>
      </c>
      <c r="H92" s="153"/>
      <c r="I92" s="153"/>
      <c r="J92" s="153"/>
      <c r="K92" s="153"/>
      <c r="L92" s="153"/>
      <c r="M92" s="153" t="str">
        <f t="shared" si="1"/>
        <v>TantalumExotech Inc.</v>
      </c>
    </row>
    <row r="93" spans="1:13">
      <c r="A93" s="186" t="s">
        <v>1255</v>
      </c>
      <c r="B93" s="186" t="s">
        <v>982</v>
      </c>
      <c r="C93" s="186" t="s">
        <v>622</v>
      </c>
      <c r="D93" s="187" t="s">
        <v>295</v>
      </c>
      <c r="E93" s="188" t="s">
        <v>2065</v>
      </c>
      <c r="F93" s="153" t="s">
        <v>113</v>
      </c>
      <c r="G93" s="156">
        <v>5</v>
      </c>
      <c r="H93" s="153"/>
      <c r="I93" s="153"/>
      <c r="J93" s="153"/>
      <c r="K93" s="153"/>
      <c r="L93" s="153"/>
      <c r="M93" s="153" t="str">
        <f t="shared" si="1"/>
        <v>TantalumF&amp;X</v>
      </c>
    </row>
    <row r="94" spans="1:13">
      <c r="A94" s="186" t="s">
        <v>1255</v>
      </c>
      <c r="B94" s="186" t="s">
        <v>508</v>
      </c>
      <c r="C94" s="187"/>
      <c r="D94" s="187" t="s">
        <v>476</v>
      </c>
      <c r="E94" s="188" t="s">
        <v>2066</v>
      </c>
      <c r="F94" s="153" t="s">
        <v>113</v>
      </c>
      <c r="G94" s="156">
        <v>6</v>
      </c>
      <c r="H94" s="153"/>
      <c r="I94" s="153"/>
      <c r="J94" s="153"/>
      <c r="K94" s="153"/>
      <c r="L94" s="153"/>
      <c r="M94" s="153" t="str">
        <f t="shared" si="1"/>
        <v>TantalumGannon &amp; Scott</v>
      </c>
    </row>
    <row r="95" spans="1:13">
      <c r="A95" s="186" t="s">
        <v>1255</v>
      </c>
      <c r="B95" s="186" t="s">
        <v>616</v>
      </c>
      <c r="C95" s="186" t="s">
        <v>617</v>
      </c>
      <c r="D95" s="187" t="s">
        <v>476</v>
      </c>
      <c r="E95" s="188" t="s">
        <v>2067</v>
      </c>
      <c r="F95" s="153" t="s">
        <v>113</v>
      </c>
      <c r="G95" s="156">
        <v>7</v>
      </c>
      <c r="H95" s="153"/>
      <c r="I95" s="153"/>
      <c r="J95" s="153"/>
      <c r="K95" s="153"/>
      <c r="L95" s="153"/>
      <c r="M95" s="153" t="str">
        <f t="shared" si="1"/>
        <v>TantalumGlobal Advanced Metals</v>
      </c>
    </row>
    <row r="96" spans="1:13">
      <c r="A96" s="186" t="s">
        <v>1255</v>
      </c>
      <c r="B96" s="186" t="s">
        <v>1737</v>
      </c>
      <c r="C96" s="186" t="s">
        <v>1736</v>
      </c>
      <c r="D96" s="187" t="s">
        <v>309</v>
      </c>
      <c r="E96" s="188" t="s">
        <v>2068</v>
      </c>
      <c r="F96" s="153" t="s">
        <v>113</v>
      </c>
      <c r="G96" s="156">
        <v>8</v>
      </c>
      <c r="H96" s="153"/>
      <c r="I96" s="153"/>
      <c r="J96" s="153"/>
      <c r="K96" s="153"/>
      <c r="L96" s="153"/>
      <c r="M96" s="153" t="str">
        <f t="shared" si="1"/>
        <v>TantalumH.C. Starck GmbH</v>
      </c>
    </row>
    <row r="97" spans="1:13">
      <c r="A97" s="186" t="s">
        <v>1255</v>
      </c>
      <c r="B97" s="186" t="s">
        <v>1741</v>
      </c>
      <c r="C97" s="186"/>
      <c r="D97" s="187" t="s">
        <v>476</v>
      </c>
      <c r="E97" s="188" t="s">
        <v>1742</v>
      </c>
      <c r="F97" s="153" t="s">
        <v>113</v>
      </c>
      <c r="G97" s="156">
        <v>9</v>
      </c>
      <c r="H97" s="153"/>
      <c r="I97" s="153"/>
      <c r="J97" s="153"/>
      <c r="K97" s="153"/>
      <c r="L97" s="153"/>
      <c r="M97" s="153" t="str">
        <f t="shared" si="1"/>
        <v>TantalumHi-Temp</v>
      </c>
    </row>
    <row r="98" spans="1:13">
      <c r="A98" s="186" t="s">
        <v>1255</v>
      </c>
      <c r="B98" s="186" t="s">
        <v>2216</v>
      </c>
      <c r="C98" s="187"/>
      <c r="D98" s="187" t="s">
        <v>295</v>
      </c>
      <c r="E98" s="188" t="s">
        <v>2321</v>
      </c>
      <c r="F98" s="153" t="s">
        <v>44</v>
      </c>
      <c r="G98" s="156">
        <v>10</v>
      </c>
      <c r="H98" s="153"/>
      <c r="I98" s="153"/>
      <c r="J98" s="153"/>
      <c r="K98" s="153"/>
      <c r="L98" s="153"/>
      <c r="M98" s="153" t="str">
        <f t="shared" si="1"/>
        <v>TantalumJiuJiang JinXin Nonferrous Metals Co. Ltd.</v>
      </c>
    </row>
    <row r="99" spans="1:13">
      <c r="A99" s="186" t="s">
        <v>1255</v>
      </c>
      <c r="B99" s="186" t="s">
        <v>2217</v>
      </c>
      <c r="C99" s="186" t="s">
        <v>2455</v>
      </c>
      <c r="D99" s="187" t="s">
        <v>295</v>
      </c>
      <c r="E99" s="188" t="s">
        <v>2069</v>
      </c>
      <c r="F99" s="153" t="s">
        <v>56</v>
      </c>
      <c r="G99" s="156">
        <v>11</v>
      </c>
      <c r="H99" s="153"/>
      <c r="I99" s="153"/>
      <c r="J99" s="153"/>
      <c r="K99" s="153"/>
      <c r="L99" s="153"/>
      <c r="M99" s="153" t="str">
        <f t="shared" si="1"/>
        <v>TantalumJiuJiang Tambre Co. Ltd.</v>
      </c>
    </row>
    <row r="100" spans="1:13">
      <c r="A100" s="186" t="s">
        <v>1255</v>
      </c>
      <c r="B100" s="186" t="s">
        <v>1808</v>
      </c>
      <c r="C100" s="186" t="s">
        <v>984</v>
      </c>
      <c r="D100" s="187" t="s">
        <v>476</v>
      </c>
      <c r="E100" s="188" t="s">
        <v>2072</v>
      </c>
      <c r="F100" s="153" t="s">
        <v>56</v>
      </c>
      <c r="G100" s="156">
        <v>12</v>
      </c>
      <c r="H100" s="153"/>
      <c r="I100" s="153"/>
      <c r="J100" s="153"/>
      <c r="K100" s="153"/>
      <c r="L100" s="153"/>
      <c r="M100" s="153" t="str">
        <f t="shared" si="1"/>
        <v>TantalumKemet Blue Powder</v>
      </c>
    </row>
    <row r="101" spans="1:13">
      <c r="A101" s="186" t="s">
        <v>1255</v>
      </c>
      <c r="B101" s="186" t="s">
        <v>2865</v>
      </c>
      <c r="C101" s="187"/>
      <c r="D101" s="191" t="s">
        <v>295</v>
      </c>
      <c r="E101" s="191" t="s">
        <v>2866</v>
      </c>
      <c r="F101" s="153" t="s">
        <v>56</v>
      </c>
      <c r="G101" s="156">
        <v>13</v>
      </c>
      <c r="H101" s="153"/>
      <c r="I101" s="153"/>
      <c r="J101" s="153"/>
      <c r="K101" s="153"/>
      <c r="L101" s="153"/>
      <c r="M101" s="153" t="str">
        <f t="shared" si="1"/>
        <v>TantalumKing-Tan Tantalum Industry Ltd</v>
      </c>
    </row>
    <row r="102" spans="1:13">
      <c r="A102" s="186" t="s">
        <v>1255</v>
      </c>
      <c r="B102" s="186" t="s">
        <v>2855</v>
      </c>
      <c r="C102" s="187"/>
      <c r="D102" s="187" t="s">
        <v>284</v>
      </c>
      <c r="E102" s="188" t="s">
        <v>2856</v>
      </c>
      <c r="F102" s="153" t="s">
        <v>56</v>
      </c>
      <c r="G102" s="156">
        <v>14</v>
      </c>
      <c r="H102" s="153"/>
      <c r="I102" s="153"/>
      <c r="J102" s="153"/>
      <c r="K102" s="153"/>
      <c r="L102" s="153"/>
      <c r="M102" s="153" t="str">
        <f t="shared" si="1"/>
        <v>TantalumLMS Brasil S.A.</v>
      </c>
    </row>
    <row r="103" spans="1:13">
      <c r="A103" s="186" t="s">
        <v>1255</v>
      </c>
      <c r="B103" s="186" t="s">
        <v>1738</v>
      </c>
      <c r="C103" s="186" t="s">
        <v>983</v>
      </c>
      <c r="D103" s="187" t="s">
        <v>363</v>
      </c>
      <c r="E103" s="188" t="s">
        <v>2070</v>
      </c>
      <c r="F103" s="153" t="s">
        <v>56</v>
      </c>
      <c r="G103" s="156">
        <v>15</v>
      </c>
      <c r="H103" s="153"/>
      <c r="I103" s="153"/>
      <c r="J103" s="153"/>
      <c r="K103" s="153"/>
      <c r="L103" s="153"/>
      <c r="M103" s="153" t="str">
        <f t="shared" si="1"/>
        <v>TantalumMitsui Mining &amp; Smelting</v>
      </c>
    </row>
    <row r="104" spans="1:13">
      <c r="A104" s="186" t="s">
        <v>1255</v>
      </c>
      <c r="B104" s="186" t="s">
        <v>2863</v>
      </c>
      <c r="C104" s="187"/>
      <c r="D104" s="191" t="s">
        <v>320</v>
      </c>
      <c r="E104" s="191" t="s">
        <v>2864</v>
      </c>
      <c r="F104" s="153" t="s">
        <v>164</v>
      </c>
      <c r="G104" s="156">
        <v>16</v>
      </c>
      <c r="H104" s="153"/>
      <c r="I104" s="153"/>
      <c r="J104" s="153"/>
      <c r="K104" s="153"/>
      <c r="L104" s="153"/>
      <c r="M104" s="153" t="str">
        <f t="shared" si="1"/>
        <v>TantalumMolycorp Silmet</v>
      </c>
    </row>
    <row r="105" spans="1:13">
      <c r="A105" s="186" t="s">
        <v>1255</v>
      </c>
      <c r="B105" s="186" t="s">
        <v>613</v>
      </c>
      <c r="C105" s="186" t="s">
        <v>1451</v>
      </c>
      <c r="D105" s="187" t="s">
        <v>295</v>
      </c>
      <c r="E105" s="188" t="s">
        <v>2071</v>
      </c>
      <c r="F105" s="153" t="s">
        <v>33</v>
      </c>
      <c r="G105" s="156">
        <v>17</v>
      </c>
      <c r="H105" s="153"/>
      <c r="I105" s="153"/>
      <c r="J105" s="153"/>
      <c r="K105" s="153"/>
      <c r="L105" s="153"/>
      <c r="M105" s="153" t="str">
        <f t="shared" si="1"/>
        <v>TantalumNingxia Orient Tantalum Industry Co., Ltd.</v>
      </c>
    </row>
    <row r="106" spans="1:13">
      <c r="A106" s="186" t="s">
        <v>1255</v>
      </c>
      <c r="B106" s="186" t="s">
        <v>985</v>
      </c>
      <c r="C106" s="186" t="s">
        <v>1139</v>
      </c>
      <c r="D106" s="187" t="s">
        <v>269</v>
      </c>
      <c r="E106" s="188" t="s">
        <v>2073</v>
      </c>
      <c r="F106" s="153" t="s">
        <v>45</v>
      </c>
      <c r="G106" s="156">
        <v>18</v>
      </c>
      <c r="H106" s="153"/>
      <c r="I106" s="153"/>
      <c r="J106" s="153"/>
      <c r="K106" s="153"/>
      <c r="L106" s="153"/>
      <c r="M106" s="153" t="str">
        <f t="shared" si="1"/>
        <v>TantalumPlansee</v>
      </c>
    </row>
    <row r="107" spans="1:13">
      <c r="A107" s="186" t="s">
        <v>1255</v>
      </c>
      <c r="B107" s="186" t="s">
        <v>2857</v>
      </c>
      <c r="C107" s="187"/>
      <c r="D107" s="187" t="s">
        <v>476</v>
      </c>
      <c r="E107" s="188" t="s">
        <v>2858</v>
      </c>
      <c r="F107" s="153" t="s">
        <v>182</v>
      </c>
      <c r="G107" s="156">
        <v>19</v>
      </c>
      <c r="H107" s="153"/>
      <c r="I107" s="153"/>
      <c r="J107" s="153"/>
      <c r="K107" s="153"/>
      <c r="L107" s="153"/>
      <c r="M107" s="153" t="str">
        <f t="shared" si="1"/>
        <v>TantalumQuantumClean</v>
      </c>
    </row>
    <row r="108" spans="1:13">
      <c r="A108" s="186" t="s">
        <v>1255</v>
      </c>
      <c r="B108" s="186" t="s">
        <v>1743</v>
      </c>
      <c r="C108" s="187"/>
      <c r="D108" s="187" t="s">
        <v>295</v>
      </c>
      <c r="E108" s="188" t="s">
        <v>1744</v>
      </c>
      <c r="F108" s="153" t="s">
        <v>124</v>
      </c>
      <c r="G108" s="156">
        <v>20</v>
      </c>
      <c r="H108" s="153"/>
      <c r="I108" s="153"/>
      <c r="J108" s="153"/>
      <c r="K108" s="153"/>
      <c r="L108" s="153"/>
      <c r="M108" s="153" t="str">
        <f t="shared" si="1"/>
        <v>TantalumRFH</v>
      </c>
    </row>
    <row r="109" spans="1:13">
      <c r="A109" s="186" t="s">
        <v>1255</v>
      </c>
      <c r="B109" s="186" t="s">
        <v>1739</v>
      </c>
      <c r="C109" s="186" t="s">
        <v>986</v>
      </c>
      <c r="D109" s="187" t="s">
        <v>434</v>
      </c>
      <c r="E109" s="188" t="s">
        <v>2074</v>
      </c>
      <c r="F109" s="153" t="s">
        <v>195</v>
      </c>
      <c r="G109" s="156">
        <v>21</v>
      </c>
      <c r="H109" s="153"/>
      <c r="I109" s="153"/>
      <c r="J109" s="153"/>
      <c r="K109" s="153"/>
      <c r="L109" s="153"/>
      <c r="M109" s="153" t="str">
        <f t="shared" si="1"/>
        <v>TantalumSolikamsk Metal Works</v>
      </c>
    </row>
    <row r="110" spans="1:13">
      <c r="A110" s="186" t="s">
        <v>1255</v>
      </c>
      <c r="B110" s="186" t="s">
        <v>2859</v>
      </c>
      <c r="C110" s="187"/>
      <c r="D110" s="187" t="s">
        <v>363</v>
      </c>
      <c r="E110" s="188" t="s">
        <v>2860</v>
      </c>
      <c r="F110" s="153" t="s">
        <v>44</v>
      </c>
      <c r="G110" s="156">
        <v>22</v>
      </c>
      <c r="H110" s="153"/>
      <c r="I110" s="153"/>
      <c r="J110" s="153"/>
      <c r="K110" s="153"/>
      <c r="L110" s="153"/>
      <c r="M110" s="153" t="str">
        <f t="shared" si="1"/>
        <v>TantalumTaki Chemicals</v>
      </c>
    </row>
    <row r="111" spans="1:13">
      <c r="A111" s="186" t="s">
        <v>1255</v>
      </c>
      <c r="B111" s="186" t="s">
        <v>2861</v>
      </c>
      <c r="C111" s="187"/>
      <c r="D111" s="187" t="s">
        <v>489</v>
      </c>
      <c r="E111" s="188" t="s">
        <v>2862</v>
      </c>
      <c r="F111" s="153" t="s">
        <v>113</v>
      </c>
      <c r="G111" s="156">
        <v>23</v>
      </c>
      <c r="H111" s="153"/>
      <c r="I111" s="153"/>
      <c r="J111" s="153"/>
      <c r="K111" s="153"/>
      <c r="L111" s="153"/>
      <c r="M111" s="153" t="str">
        <f t="shared" si="1"/>
        <v>TantalumTantalite Resources</v>
      </c>
    </row>
    <row r="112" spans="1:13">
      <c r="A112" s="186" t="s">
        <v>1255</v>
      </c>
      <c r="B112" s="186" t="s">
        <v>1748</v>
      </c>
      <c r="C112" s="187"/>
      <c r="D112" s="187" t="s">
        <v>476</v>
      </c>
      <c r="E112" s="188" t="s">
        <v>1749</v>
      </c>
      <c r="F112" s="153" t="s">
        <v>113</v>
      </c>
      <c r="G112" s="156">
        <v>24</v>
      </c>
      <c r="H112" s="153"/>
      <c r="I112" s="153"/>
      <c r="J112" s="153"/>
      <c r="K112" s="153"/>
      <c r="L112" s="153"/>
      <c r="M112" s="153" t="str">
        <f t="shared" si="1"/>
        <v>TantalumTelex</v>
      </c>
    </row>
    <row r="113" spans="1:13">
      <c r="A113" s="186" t="s">
        <v>1255</v>
      </c>
      <c r="B113" s="186" t="s">
        <v>510</v>
      </c>
      <c r="C113" s="187"/>
      <c r="D113" s="187" t="s">
        <v>364</v>
      </c>
      <c r="E113" s="188" t="s">
        <v>2075</v>
      </c>
      <c r="F113" s="153" t="s">
        <v>113</v>
      </c>
      <c r="G113" s="156">
        <v>25</v>
      </c>
      <c r="H113" s="153"/>
      <c r="I113" s="153"/>
      <c r="J113" s="153"/>
      <c r="K113" s="153"/>
      <c r="L113" s="153"/>
      <c r="M113" s="153" t="str">
        <f t="shared" si="1"/>
        <v>TantalumUlba</v>
      </c>
    </row>
    <row r="114" spans="1:13">
      <c r="A114" s="186" t="s">
        <v>1255</v>
      </c>
      <c r="B114" s="186" t="s">
        <v>614</v>
      </c>
      <c r="C114" s="186" t="s">
        <v>1140</v>
      </c>
      <c r="D114" s="187" t="s">
        <v>295</v>
      </c>
      <c r="E114" s="188" t="s">
        <v>2076</v>
      </c>
      <c r="F114" s="153" t="s">
        <v>113</v>
      </c>
      <c r="G114" s="156">
        <v>26</v>
      </c>
      <c r="H114" s="153"/>
      <c r="I114" s="153"/>
      <c r="J114" s="153"/>
      <c r="K114" s="153"/>
      <c r="L114" s="153"/>
      <c r="M114" s="153" t="str">
        <f t="shared" si="1"/>
        <v>TantalumZhuzhou Cement Carbide</v>
      </c>
    </row>
    <row r="115" spans="1:13">
      <c r="A115" s="186" t="s">
        <v>1254</v>
      </c>
      <c r="B115" s="186" t="s">
        <v>1822</v>
      </c>
      <c r="C115" s="186" t="s">
        <v>1825</v>
      </c>
      <c r="D115" s="186" t="s">
        <v>295</v>
      </c>
      <c r="E115" s="188" t="s">
        <v>1823</v>
      </c>
      <c r="F115" s="153" t="s">
        <v>113</v>
      </c>
      <c r="G115" s="156">
        <v>27</v>
      </c>
      <c r="H115" s="153"/>
      <c r="I115" s="153"/>
      <c r="J115" s="153"/>
      <c r="K115" s="153"/>
      <c r="L115" s="153"/>
      <c r="M115" s="153" t="str">
        <f t="shared" si="1"/>
        <v>TinCNMC (Guangxi) PGMA Co. Ltd.</v>
      </c>
    </row>
    <row r="116" spans="1:13">
      <c r="A116" s="186" t="s">
        <v>1254</v>
      </c>
      <c r="B116" s="186" t="s">
        <v>956</v>
      </c>
      <c r="C116" s="186" t="s">
        <v>1443</v>
      </c>
      <c r="D116" s="187" t="s">
        <v>476</v>
      </c>
      <c r="E116" s="188" t="s">
        <v>2016</v>
      </c>
      <c r="F116" s="153" t="s">
        <v>113</v>
      </c>
      <c r="G116" s="156">
        <v>28</v>
      </c>
      <c r="H116" s="153"/>
      <c r="I116" s="153"/>
      <c r="J116" s="153"/>
      <c r="K116" s="153"/>
      <c r="L116" s="153"/>
      <c r="M116" s="153" t="str">
        <f t="shared" si="1"/>
        <v>TinCookson</v>
      </c>
    </row>
    <row r="117" spans="1:13">
      <c r="A117" s="186" t="s">
        <v>1254</v>
      </c>
      <c r="B117" s="186" t="s">
        <v>2266</v>
      </c>
      <c r="C117" s="186"/>
      <c r="D117" s="186" t="s">
        <v>284</v>
      </c>
      <c r="E117" s="188" t="s">
        <v>2875</v>
      </c>
      <c r="F117" s="153" t="s">
        <v>113</v>
      </c>
      <c r="G117" s="156">
        <v>29</v>
      </c>
      <c r="H117" s="153"/>
      <c r="I117" s="153"/>
      <c r="J117" s="153"/>
      <c r="K117" s="153"/>
      <c r="L117" s="153"/>
      <c r="M117" s="153" t="str">
        <f t="shared" si="1"/>
        <v>TinCooper Santa</v>
      </c>
    </row>
    <row r="118" spans="1:13">
      <c r="A118" s="186" t="s">
        <v>1254</v>
      </c>
      <c r="B118" s="186" t="s">
        <v>958</v>
      </c>
      <c r="C118" s="187"/>
      <c r="D118" s="187" t="s">
        <v>352</v>
      </c>
      <c r="E118" s="188" t="s">
        <v>2017</v>
      </c>
      <c r="F118" s="153" t="s">
        <v>113</v>
      </c>
      <c r="G118" s="156">
        <v>30</v>
      </c>
      <c r="H118" s="153"/>
      <c r="I118" s="153"/>
      <c r="J118" s="153"/>
      <c r="K118" s="153"/>
      <c r="L118" s="153"/>
      <c r="M118" s="153" t="str">
        <f t="shared" si="1"/>
        <v>TinCV Duta Putra Bangka</v>
      </c>
    </row>
    <row r="119" spans="1:13">
      <c r="A119" s="186" t="s">
        <v>1254</v>
      </c>
      <c r="B119" s="186" t="s">
        <v>2247</v>
      </c>
      <c r="C119" s="186"/>
      <c r="D119" s="186" t="s">
        <v>352</v>
      </c>
      <c r="E119" s="188" t="s">
        <v>2240</v>
      </c>
      <c r="F119" s="153" t="s">
        <v>113</v>
      </c>
      <c r="G119" s="156">
        <v>31</v>
      </c>
      <c r="H119" s="153"/>
      <c r="I119" s="153"/>
      <c r="J119" s="153"/>
      <c r="K119" s="153"/>
      <c r="L119" s="153"/>
      <c r="M119" s="153" t="str">
        <f t="shared" si="1"/>
        <v>TinCV Gita Pesona</v>
      </c>
    </row>
    <row r="120" spans="1:13">
      <c r="A120" s="186" t="s">
        <v>1254</v>
      </c>
      <c r="B120" s="186" t="s">
        <v>516</v>
      </c>
      <c r="C120" s="186" t="s">
        <v>2225</v>
      </c>
      <c r="D120" s="187" t="s">
        <v>352</v>
      </c>
      <c r="E120" s="188" t="s">
        <v>2018</v>
      </c>
      <c r="F120" s="153" t="s">
        <v>113</v>
      </c>
      <c r="G120" s="156">
        <v>32</v>
      </c>
      <c r="H120" s="153"/>
      <c r="I120" s="153"/>
      <c r="J120" s="153"/>
      <c r="K120" s="153"/>
      <c r="L120" s="153"/>
      <c r="M120" s="153" t="str">
        <f t="shared" si="1"/>
        <v>TinCV JusTindo</v>
      </c>
    </row>
    <row r="121" spans="1:13">
      <c r="A121" s="186" t="s">
        <v>1254</v>
      </c>
      <c r="B121" s="186" t="s">
        <v>959</v>
      </c>
      <c r="C121" s="187"/>
      <c r="D121" s="187" t="s">
        <v>352</v>
      </c>
      <c r="E121" s="188" t="s">
        <v>2019</v>
      </c>
      <c r="F121" s="153" t="s">
        <v>113</v>
      </c>
      <c r="G121" s="156">
        <v>33</v>
      </c>
      <c r="H121" s="153"/>
      <c r="I121" s="153"/>
      <c r="J121" s="153"/>
      <c r="K121" s="153"/>
      <c r="L121" s="153"/>
      <c r="M121" s="153" t="str">
        <f t="shared" si="1"/>
        <v>TinCV Makmur Jaya</v>
      </c>
    </row>
    <row r="122" spans="1:13">
      <c r="A122" s="186" t="s">
        <v>1254</v>
      </c>
      <c r="B122" s="186" t="s">
        <v>960</v>
      </c>
      <c r="C122" s="187"/>
      <c r="D122" s="187" t="s">
        <v>352</v>
      </c>
      <c r="E122" s="188" t="s">
        <v>2020</v>
      </c>
      <c r="F122" s="153" t="s">
        <v>113</v>
      </c>
      <c r="G122" s="156">
        <v>34</v>
      </c>
      <c r="H122" s="153"/>
      <c r="I122" s="153"/>
      <c r="J122" s="153"/>
      <c r="K122" s="153"/>
      <c r="L122" s="153"/>
      <c r="M122" s="153" t="str">
        <f t="shared" si="1"/>
        <v>TinCV Nurjanah</v>
      </c>
    </row>
    <row r="123" spans="1:13">
      <c r="A123" s="186" t="s">
        <v>1254</v>
      </c>
      <c r="B123" s="186" t="s">
        <v>961</v>
      </c>
      <c r="C123" s="187"/>
      <c r="D123" s="187" t="s">
        <v>352</v>
      </c>
      <c r="E123" s="188" t="s">
        <v>2021</v>
      </c>
      <c r="F123" s="153" t="s">
        <v>113</v>
      </c>
      <c r="G123" s="156">
        <v>35</v>
      </c>
      <c r="H123" s="153"/>
      <c r="I123" s="153"/>
      <c r="J123" s="153"/>
      <c r="K123" s="153"/>
      <c r="L123" s="153"/>
      <c r="M123" s="153" t="str">
        <f t="shared" si="1"/>
        <v>TinCV Prima Timah Utama</v>
      </c>
    </row>
    <row r="124" spans="1:13">
      <c r="A124" s="186" t="s">
        <v>1254</v>
      </c>
      <c r="B124" s="186" t="s">
        <v>962</v>
      </c>
      <c r="C124" s="187"/>
      <c r="D124" s="187" t="s">
        <v>352</v>
      </c>
      <c r="E124" s="188" t="s">
        <v>2022</v>
      </c>
      <c r="F124" s="153" t="s">
        <v>113</v>
      </c>
      <c r="G124" s="156">
        <v>36</v>
      </c>
      <c r="H124" s="153"/>
      <c r="I124" s="153"/>
      <c r="J124" s="153"/>
      <c r="K124" s="153"/>
      <c r="L124" s="153"/>
      <c r="M124" s="153" t="str">
        <f t="shared" si="1"/>
        <v>TinCV Serumpun Sebalai</v>
      </c>
    </row>
    <row r="125" spans="1:13">
      <c r="A125" s="186" t="s">
        <v>1254</v>
      </c>
      <c r="B125" s="186" t="s">
        <v>963</v>
      </c>
      <c r="C125" s="187"/>
      <c r="D125" s="187" t="s">
        <v>352</v>
      </c>
      <c r="E125" s="188" t="s">
        <v>2023</v>
      </c>
      <c r="F125" s="153" t="s">
        <v>113</v>
      </c>
      <c r="G125" s="156">
        <v>37</v>
      </c>
      <c r="H125" s="153"/>
      <c r="I125" s="153"/>
      <c r="J125" s="153"/>
      <c r="K125" s="153"/>
      <c r="L125" s="153"/>
      <c r="M125" s="153" t="str">
        <f t="shared" si="1"/>
        <v>TinCV United Smelting</v>
      </c>
    </row>
    <row r="126" spans="1:13">
      <c r="A126" s="186" t="s">
        <v>1254</v>
      </c>
      <c r="B126" s="186" t="s">
        <v>964</v>
      </c>
      <c r="C126" s="186" t="s">
        <v>1444</v>
      </c>
      <c r="D126" s="187" t="s">
        <v>283</v>
      </c>
      <c r="E126" s="188" t="s">
        <v>2024</v>
      </c>
      <c r="F126" s="153" t="s">
        <v>113</v>
      </c>
      <c r="G126" s="156">
        <v>38</v>
      </c>
      <c r="H126" s="153"/>
      <c r="I126" s="153"/>
      <c r="J126" s="153"/>
      <c r="K126" s="153"/>
      <c r="L126" s="153"/>
      <c r="M126" s="153" t="str">
        <f t="shared" si="1"/>
        <v>TinEM Vinto</v>
      </c>
    </row>
    <row r="127" spans="1:13">
      <c r="A127" s="186" t="s">
        <v>1254</v>
      </c>
      <c r="B127" s="186" t="s">
        <v>2842</v>
      </c>
      <c r="C127" s="186"/>
      <c r="D127" s="186" t="s">
        <v>425</v>
      </c>
      <c r="E127" s="188" t="s">
        <v>2843</v>
      </c>
      <c r="F127" s="153" t="s">
        <v>113</v>
      </c>
      <c r="G127" s="156">
        <v>39</v>
      </c>
      <c r="H127" s="153"/>
      <c r="I127" s="153"/>
      <c r="J127" s="153"/>
      <c r="K127" s="153"/>
      <c r="L127" s="153"/>
      <c r="M127" s="153" t="str">
        <f t="shared" si="1"/>
        <v>TinFenix Metals</v>
      </c>
    </row>
    <row r="128" spans="1:13">
      <c r="A128" s="186" t="s">
        <v>1254</v>
      </c>
      <c r="B128" s="186" t="s">
        <v>1807</v>
      </c>
      <c r="C128" s="186" t="s">
        <v>634</v>
      </c>
      <c r="D128" s="187" t="s">
        <v>295</v>
      </c>
      <c r="E128" s="188" t="s">
        <v>2026</v>
      </c>
      <c r="F128" s="153" t="s">
        <v>113</v>
      </c>
      <c r="G128" s="156">
        <v>40</v>
      </c>
      <c r="H128" s="153"/>
      <c r="I128" s="153"/>
      <c r="J128" s="153"/>
      <c r="K128" s="153"/>
      <c r="L128" s="153"/>
      <c r="M128" s="153" t="str">
        <f t="shared" si="1"/>
        <v>TinGeiju Non-Ferrous Metal Processing Co. Ltd.</v>
      </c>
    </row>
    <row r="129" spans="1:13">
      <c r="A129" s="186" t="s">
        <v>1254</v>
      </c>
      <c r="B129" s="186" t="s">
        <v>965</v>
      </c>
      <c r="C129" s="186" t="s">
        <v>2233</v>
      </c>
      <c r="D129" s="187" t="s">
        <v>295</v>
      </c>
      <c r="E129" s="188" t="s">
        <v>2025</v>
      </c>
      <c r="F129" s="153" t="s">
        <v>113</v>
      </c>
      <c r="G129" s="156">
        <v>41</v>
      </c>
      <c r="H129" s="153"/>
      <c r="I129" s="153"/>
      <c r="J129" s="153"/>
      <c r="K129" s="153"/>
      <c r="L129" s="153"/>
      <c r="M129" s="153" t="str">
        <f t="shared" si="1"/>
        <v>TinGejiu Zi-Li</v>
      </c>
    </row>
    <row r="130" spans="1:13">
      <c r="A130" s="186" t="s">
        <v>1254</v>
      </c>
      <c r="B130" s="186" t="s">
        <v>966</v>
      </c>
      <c r="C130" s="186" t="s">
        <v>1446</v>
      </c>
      <c r="D130" s="187" t="s">
        <v>295</v>
      </c>
      <c r="E130" s="188" t="s">
        <v>2027</v>
      </c>
      <c r="F130" s="153" t="s">
        <v>113</v>
      </c>
      <c r="G130" s="156">
        <v>42</v>
      </c>
      <c r="H130" s="153"/>
      <c r="I130" s="153"/>
      <c r="J130" s="153"/>
      <c r="K130" s="153"/>
      <c r="L130" s="153"/>
      <c r="M130" s="153" t="str">
        <f t="shared" si="1"/>
        <v>TinGold Bell Group</v>
      </c>
    </row>
    <row r="131" spans="1:13">
      <c r="A131" s="186" t="s">
        <v>1254</v>
      </c>
      <c r="B131" s="186" t="s">
        <v>2459</v>
      </c>
      <c r="C131" s="186"/>
      <c r="D131" s="186" t="s">
        <v>295</v>
      </c>
      <c r="E131" s="188" t="s">
        <v>2460</v>
      </c>
      <c r="F131" s="153" t="s">
        <v>113</v>
      </c>
      <c r="G131" s="156">
        <v>43</v>
      </c>
      <c r="H131" s="153"/>
      <c r="I131" s="153"/>
      <c r="J131" s="153"/>
      <c r="K131" s="153"/>
      <c r="L131" s="153"/>
      <c r="M131" s="153" t="str">
        <f t="shared" si="1"/>
        <v>TinHuichang Jinshunda Tin Co. Ltd</v>
      </c>
    </row>
    <row r="132" spans="1:13">
      <c r="A132" s="186" t="s">
        <v>1254</v>
      </c>
      <c r="B132" s="186" t="s">
        <v>517</v>
      </c>
      <c r="C132" s="187"/>
      <c r="D132" s="187" t="s">
        <v>295</v>
      </c>
      <c r="E132" s="188" t="s">
        <v>2028</v>
      </c>
      <c r="F132" s="153" t="s">
        <v>113</v>
      </c>
      <c r="G132" s="156">
        <v>44</v>
      </c>
      <c r="H132" s="153"/>
      <c r="I132" s="153"/>
      <c r="J132" s="153"/>
      <c r="K132" s="153"/>
      <c r="L132" s="153"/>
      <c r="M132" s="153" t="str">
        <f t="shared" ref="M132:M200" si="2">A132&amp;B132</f>
        <v>TinJiangxi Nanshan</v>
      </c>
    </row>
    <row r="133" spans="1:13">
      <c r="A133" s="186" t="s">
        <v>1254</v>
      </c>
      <c r="B133" s="186" t="s">
        <v>2461</v>
      </c>
      <c r="C133" s="186"/>
      <c r="D133" s="186" t="s">
        <v>295</v>
      </c>
      <c r="E133" s="188" t="s">
        <v>2462</v>
      </c>
      <c r="F133" s="153" t="s">
        <v>113</v>
      </c>
      <c r="G133" s="156">
        <v>45</v>
      </c>
      <c r="H133" s="153"/>
      <c r="I133" s="153"/>
      <c r="J133" s="153"/>
      <c r="K133" s="153"/>
      <c r="L133" s="153"/>
      <c r="M133" s="153" t="str">
        <f t="shared" si="2"/>
        <v>TinKai Unita Trade Limited Liability Company</v>
      </c>
    </row>
    <row r="134" spans="1:13">
      <c r="A134" s="186" t="s">
        <v>1254</v>
      </c>
      <c r="B134" s="186" t="s">
        <v>2237</v>
      </c>
      <c r="C134" s="186"/>
      <c r="D134" s="186" t="s">
        <v>295</v>
      </c>
      <c r="E134" s="188" t="s">
        <v>2238</v>
      </c>
      <c r="F134" s="153" t="s">
        <v>221</v>
      </c>
      <c r="G134" s="156">
        <v>46</v>
      </c>
      <c r="H134" s="153"/>
      <c r="I134" s="153"/>
      <c r="J134" s="153"/>
      <c r="K134" s="153"/>
      <c r="L134" s="153"/>
      <c r="M134" s="153" t="str">
        <f t="shared" si="2"/>
        <v>TinLinwu Xianggui Smelter Co</v>
      </c>
    </row>
    <row r="135" spans="1:13">
      <c r="A135" s="186" t="s">
        <v>1254</v>
      </c>
      <c r="B135" s="186" t="s">
        <v>967</v>
      </c>
      <c r="C135" s="186" t="s">
        <v>2229</v>
      </c>
      <c r="D135" s="187" t="s">
        <v>295</v>
      </c>
      <c r="E135" s="188" t="s">
        <v>2029</v>
      </c>
      <c r="F135" s="153" t="s">
        <v>56</v>
      </c>
      <c r="G135" s="156">
        <v>47</v>
      </c>
      <c r="H135" s="153"/>
      <c r="I135" s="153"/>
      <c r="J135" s="153"/>
      <c r="K135" s="153"/>
      <c r="L135" s="153"/>
      <c r="M135" s="153" t="str">
        <f t="shared" si="2"/>
        <v>TinLiuzhou China Tin</v>
      </c>
    </row>
    <row r="136" spans="1:13">
      <c r="A136" s="186" t="s">
        <v>1254</v>
      </c>
      <c r="B136" s="186" t="s">
        <v>2873</v>
      </c>
      <c r="C136" s="186" t="s">
        <v>2872</v>
      </c>
      <c r="D136" s="187" t="s">
        <v>403</v>
      </c>
      <c r="E136" s="188" t="s">
        <v>2030</v>
      </c>
      <c r="F136" s="153" t="s">
        <v>56</v>
      </c>
      <c r="G136" s="156">
        <v>48</v>
      </c>
      <c r="H136" s="153"/>
      <c r="I136" s="153"/>
      <c r="J136" s="153"/>
      <c r="K136" s="153"/>
      <c r="L136" s="153"/>
      <c r="M136" s="153" t="str">
        <f t="shared" si="2"/>
        <v>TinMalaysia Smelting Corporation (MSC)</v>
      </c>
    </row>
    <row r="137" spans="1:13">
      <c r="A137" s="186" t="s">
        <v>1254</v>
      </c>
      <c r="B137" s="186" t="s">
        <v>969</v>
      </c>
      <c r="C137" s="187"/>
      <c r="D137" s="187" t="s">
        <v>272</v>
      </c>
      <c r="E137" s="188" t="s">
        <v>2031</v>
      </c>
      <c r="F137" s="153" t="s">
        <v>113</v>
      </c>
      <c r="G137" s="156">
        <v>49</v>
      </c>
      <c r="H137" s="153"/>
      <c r="I137" s="153"/>
      <c r="J137" s="153"/>
      <c r="K137" s="153"/>
      <c r="L137" s="153"/>
      <c r="M137" s="153" t="str">
        <f t="shared" si="2"/>
        <v>TinMetallo Chimique</v>
      </c>
    </row>
    <row r="138" spans="1:13">
      <c r="A138" s="186" t="s">
        <v>1254</v>
      </c>
      <c r="B138" s="186" t="s">
        <v>623</v>
      </c>
      <c r="C138" s="186" t="s">
        <v>1447</v>
      </c>
      <c r="D138" s="187" t="s">
        <v>284</v>
      </c>
      <c r="E138" s="188" t="s">
        <v>2032</v>
      </c>
      <c r="F138" s="153" t="s">
        <v>56</v>
      </c>
      <c r="G138" s="156">
        <v>50</v>
      </c>
      <c r="H138" s="153"/>
      <c r="I138" s="153"/>
      <c r="J138" s="153"/>
      <c r="K138" s="153"/>
      <c r="L138" s="153"/>
      <c r="M138" s="153" t="str">
        <f t="shared" si="2"/>
        <v>TinMineração Taboca S.A.</v>
      </c>
    </row>
    <row r="139" spans="1:13">
      <c r="A139" s="186" t="s">
        <v>1254</v>
      </c>
      <c r="B139" s="186" t="s">
        <v>1827</v>
      </c>
      <c r="C139" s="186" t="s">
        <v>1829</v>
      </c>
      <c r="D139" s="186" t="s">
        <v>295</v>
      </c>
      <c r="E139" s="188" t="s">
        <v>1828</v>
      </c>
      <c r="F139" s="153" t="s">
        <v>56</v>
      </c>
      <c r="G139" s="156">
        <v>51</v>
      </c>
      <c r="H139" s="153"/>
      <c r="I139" s="153"/>
      <c r="J139" s="153"/>
      <c r="K139" s="153"/>
      <c r="L139" s="153"/>
      <c r="M139" s="153" t="str">
        <f t="shared" si="2"/>
        <v>TinMinmetals Ganzhou Tin Co. Ltd.</v>
      </c>
    </row>
    <row r="140" spans="1:13">
      <c r="A140" s="186" t="s">
        <v>1254</v>
      </c>
      <c r="B140" s="186" t="s">
        <v>624</v>
      </c>
      <c r="C140" s="186" t="s">
        <v>2314</v>
      </c>
      <c r="D140" s="187" t="s">
        <v>421</v>
      </c>
      <c r="E140" s="188" t="s">
        <v>2033</v>
      </c>
      <c r="F140" s="153" t="s">
        <v>56</v>
      </c>
      <c r="G140" s="156">
        <v>52</v>
      </c>
      <c r="H140" s="153"/>
      <c r="I140" s="153"/>
      <c r="J140" s="153"/>
      <c r="K140" s="153"/>
      <c r="L140" s="153"/>
      <c r="M140" s="153" t="str">
        <f t="shared" si="2"/>
        <v>TinMinsur</v>
      </c>
    </row>
    <row r="141" spans="1:13">
      <c r="A141" s="186" t="s">
        <v>1254</v>
      </c>
      <c r="B141" s="186" t="s">
        <v>1806</v>
      </c>
      <c r="C141" s="187"/>
      <c r="D141" s="187" t="s">
        <v>363</v>
      </c>
      <c r="E141" s="188" t="s">
        <v>2034</v>
      </c>
      <c r="F141" s="153" t="s">
        <v>56</v>
      </c>
      <c r="G141" s="156">
        <v>53</v>
      </c>
      <c r="H141" s="153"/>
      <c r="I141" s="153"/>
      <c r="J141" s="153"/>
      <c r="K141" s="153"/>
      <c r="L141" s="153"/>
      <c r="M141" s="153" t="str">
        <f t="shared" si="2"/>
        <v>TinMitsubishi Materials Corporation</v>
      </c>
    </row>
    <row r="142" spans="1:13">
      <c r="A142" s="186" t="s">
        <v>1254</v>
      </c>
      <c r="B142" s="186" t="s">
        <v>2454</v>
      </c>
      <c r="C142" s="187"/>
      <c r="D142" s="187" t="s">
        <v>434</v>
      </c>
      <c r="E142" s="188" t="s">
        <v>2035</v>
      </c>
      <c r="F142" s="155" t="s">
        <v>45</v>
      </c>
      <c r="G142" s="156">
        <v>54</v>
      </c>
      <c r="H142" s="153"/>
      <c r="I142" s="153"/>
      <c r="J142" s="153"/>
      <c r="K142" s="153"/>
      <c r="L142" s="153"/>
      <c r="M142" s="153" t="str">
        <f t="shared" si="2"/>
        <v>TinNovosibirsk Integrated Tin Works</v>
      </c>
    </row>
    <row r="143" spans="1:13">
      <c r="A143" s="186" t="s">
        <v>1254</v>
      </c>
      <c r="B143" s="186" t="s">
        <v>970</v>
      </c>
      <c r="C143" s="187"/>
      <c r="D143" s="187" t="s">
        <v>283</v>
      </c>
      <c r="E143" s="188" t="s">
        <v>2036</v>
      </c>
      <c r="F143" s="155" t="s">
        <v>56</v>
      </c>
      <c r="G143" s="156">
        <v>55</v>
      </c>
      <c r="H143" s="153"/>
      <c r="I143" s="153"/>
      <c r="J143" s="153"/>
      <c r="K143" s="153"/>
      <c r="L143" s="153"/>
      <c r="M143" s="153" t="str">
        <f t="shared" si="2"/>
        <v>TinOMSA</v>
      </c>
    </row>
    <row r="144" spans="1:13">
      <c r="A144" s="186" t="s">
        <v>1254</v>
      </c>
      <c r="B144" s="186" t="s">
        <v>971</v>
      </c>
      <c r="C144" s="187"/>
      <c r="D144" s="187" t="s">
        <v>352</v>
      </c>
      <c r="E144" s="188" t="s">
        <v>2037</v>
      </c>
      <c r="F144" s="155" t="s">
        <v>113</v>
      </c>
      <c r="G144" s="156">
        <v>56</v>
      </c>
      <c r="H144" s="153"/>
      <c r="I144" s="153"/>
      <c r="J144" s="153"/>
      <c r="K144" s="153"/>
      <c r="L144" s="153"/>
      <c r="M144" s="153" t="str">
        <f t="shared" si="2"/>
        <v>TinPT Alam Lestari Kencana</v>
      </c>
    </row>
    <row r="145" spans="1:13">
      <c r="A145" s="186" t="s">
        <v>1254</v>
      </c>
      <c r="B145" s="186" t="s">
        <v>972</v>
      </c>
      <c r="C145" s="187"/>
      <c r="D145" s="187" t="s">
        <v>352</v>
      </c>
      <c r="E145" s="188" t="s">
        <v>2038</v>
      </c>
      <c r="F145" s="155" t="s">
        <v>113</v>
      </c>
      <c r="G145" s="156">
        <v>57</v>
      </c>
      <c r="H145" s="153"/>
      <c r="I145" s="153"/>
      <c r="J145" s="153"/>
      <c r="K145" s="153"/>
      <c r="L145" s="153"/>
      <c r="M145" s="153" t="str">
        <f t="shared" si="2"/>
        <v>TinPT Artha Cipta Langgeng</v>
      </c>
    </row>
    <row r="146" spans="1:13">
      <c r="A146" s="186" t="s">
        <v>1254</v>
      </c>
      <c r="B146" s="186" t="s">
        <v>973</v>
      </c>
      <c r="C146" s="187"/>
      <c r="D146" s="187" t="s">
        <v>352</v>
      </c>
      <c r="E146" s="188" t="s">
        <v>2039</v>
      </c>
      <c r="F146" s="155" t="s">
        <v>113</v>
      </c>
      <c r="G146" s="156">
        <v>58</v>
      </c>
      <c r="H146" s="153"/>
      <c r="I146" s="153"/>
      <c r="J146" s="153"/>
      <c r="K146" s="153"/>
      <c r="L146" s="153"/>
      <c r="M146" s="153" t="str">
        <f t="shared" si="2"/>
        <v>TinPT Babel Inti Perkasa</v>
      </c>
    </row>
    <row r="147" spans="1:13">
      <c r="A147" s="186" t="s">
        <v>1254</v>
      </c>
      <c r="B147" s="186" t="s">
        <v>974</v>
      </c>
      <c r="C147" s="187"/>
      <c r="D147" s="187" t="s">
        <v>352</v>
      </c>
      <c r="E147" s="188" t="s">
        <v>2040</v>
      </c>
      <c r="F147" s="155" t="s">
        <v>113</v>
      </c>
      <c r="G147" s="156">
        <v>59</v>
      </c>
      <c r="H147" s="153"/>
      <c r="I147" s="153"/>
      <c r="J147" s="153"/>
      <c r="K147" s="153"/>
      <c r="L147" s="153"/>
      <c r="M147" s="153" t="str">
        <f t="shared" si="2"/>
        <v>TinPT Babel Surya Alam Lestari</v>
      </c>
    </row>
    <row r="148" spans="1:13">
      <c r="A148" s="186" t="s">
        <v>1254</v>
      </c>
      <c r="B148" s="186" t="s">
        <v>2299</v>
      </c>
      <c r="C148" s="187"/>
      <c r="D148" s="187" t="s">
        <v>352</v>
      </c>
      <c r="E148" s="188" t="s">
        <v>2041</v>
      </c>
      <c r="F148" s="155" t="s">
        <v>113</v>
      </c>
      <c r="G148" s="156">
        <v>60</v>
      </c>
      <c r="H148" s="153"/>
      <c r="I148" s="153"/>
      <c r="J148" s="153"/>
      <c r="K148" s="153"/>
      <c r="L148" s="153"/>
      <c r="M148" s="153" t="str">
        <f t="shared" si="2"/>
        <v>TinPT Bangka Kudai Tin</v>
      </c>
    </row>
    <row r="149" spans="1:13">
      <c r="A149" s="186" t="s">
        <v>1254</v>
      </c>
      <c r="B149" s="186" t="s">
        <v>2300</v>
      </c>
      <c r="C149" s="186" t="s">
        <v>2874</v>
      </c>
      <c r="D149" s="187" t="s">
        <v>352</v>
      </c>
      <c r="E149" s="188" t="s">
        <v>2042</v>
      </c>
      <c r="F149" s="155" t="s">
        <v>113</v>
      </c>
      <c r="G149" s="156">
        <v>61</v>
      </c>
      <c r="H149" s="153"/>
      <c r="I149" s="153"/>
      <c r="J149" s="153"/>
      <c r="K149" s="153"/>
      <c r="L149" s="153"/>
      <c r="M149" s="153" t="str">
        <f t="shared" si="2"/>
        <v>TinPT Bangka Putra Karya</v>
      </c>
    </row>
    <row r="150" spans="1:13">
      <c r="A150" s="186" t="s">
        <v>1254</v>
      </c>
      <c r="B150" s="186" t="s">
        <v>2301</v>
      </c>
      <c r="C150" s="187"/>
      <c r="D150" s="187" t="s">
        <v>352</v>
      </c>
      <c r="E150" s="188" t="s">
        <v>2043</v>
      </c>
      <c r="F150" s="155" t="s">
        <v>113</v>
      </c>
      <c r="G150" s="156">
        <v>62</v>
      </c>
      <c r="H150" s="153"/>
      <c r="I150" s="153"/>
      <c r="J150" s="153"/>
      <c r="K150" s="153"/>
      <c r="L150" s="153"/>
      <c r="M150" s="153" t="str">
        <f t="shared" si="2"/>
        <v>TinPT Bangka Timah Utama Sejahtera</v>
      </c>
    </row>
    <row r="151" spans="1:13">
      <c r="A151" s="186" t="s">
        <v>1254</v>
      </c>
      <c r="B151" s="186" t="s">
        <v>2249</v>
      </c>
      <c r="C151" s="186"/>
      <c r="D151" s="186" t="s">
        <v>352</v>
      </c>
      <c r="E151" s="188" t="s">
        <v>2242</v>
      </c>
      <c r="F151" s="155" t="s">
        <v>113</v>
      </c>
      <c r="G151" s="156">
        <v>63</v>
      </c>
      <c r="H151" s="153"/>
      <c r="I151" s="153"/>
      <c r="J151" s="153"/>
      <c r="K151" s="153"/>
      <c r="L151" s="153"/>
      <c r="M151" s="153" t="str">
        <f t="shared" si="2"/>
        <v>TinPT Bangka Tin Industry</v>
      </c>
    </row>
    <row r="152" spans="1:13">
      <c r="A152" s="186" t="s">
        <v>1254</v>
      </c>
      <c r="B152" s="186" t="s">
        <v>2302</v>
      </c>
      <c r="C152" s="187"/>
      <c r="D152" s="187" t="s">
        <v>352</v>
      </c>
      <c r="E152" s="188" t="s">
        <v>2044</v>
      </c>
      <c r="F152" s="155"/>
      <c r="G152" s="156"/>
      <c r="H152" s="153"/>
      <c r="I152" s="153"/>
      <c r="J152" s="153"/>
      <c r="K152" s="153"/>
      <c r="L152" s="153"/>
      <c r="M152" s="153" t="str">
        <f t="shared" si="2"/>
        <v>TinPT Belitung Industri Sejahtera</v>
      </c>
    </row>
    <row r="153" spans="1:13">
      <c r="A153" s="186" t="s">
        <v>1254</v>
      </c>
      <c r="B153" s="186" t="s">
        <v>2303</v>
      </c>
      <c r="C153" s="186" t="s">
        <v>2226</v>
      </c>
      <c r="D153" s="187" t="s">
        <v>352</v>
      </c>
      <c r="E153" s="188" t="s">
        <v>2045</v>
      </c>
      <c r="F153" s="153" t="s">
        <v>56</v>
      </c>
      <c r="G153" s="156">
        <v>1</v>
      </c>
      <c r="H153" s="153"/>
      <c r="I153" s="153"/>
      <c r="J153" s="153"/>
      <c r="K153" s="153"/>
      <c r="L153" s="153"/>
      <c r="M153" s="153" t="str">
        <f t="shared" si="2"/>
        <v>TinPT BilliTin Makmur Lestari</v>
      </c>
    </row>
    <row r="154" spans="1:13">
      <c r="A154" s="186" t="s">
        <v>1254</v>
      </c>
      <c r="B154" s="186" t="s">
        <v>2304</v>
      </c>
      <c r="C154" s="186" t="s">
        <v>2282</v>
      </c>
      <c r="D154" s="187" t="s">
        <v>352</v>
      </c>
      <c r="E154" s="188" t="s">
        <v>2046</v>
      </c>
      <c r="F154" s="153" t="s">
        <v>237</v>
      </c>
      <c r="G154" s="156">
        <v>2</v>
      </c>
      <c r="H154" s="153"/>
      <c r="I154" s="153"/>
      <c r="J154" s="153"/>
      <c r="K154" s="153"/>
      <c r="L154" s="153"/>
      <c r="M154" s="153" t="str">
        <f t="shared" si="2"/>
        <v>TinPT Bukit Timah</v>
      </c>
    </row>
    <row r="155" spans="1:13">
      <c r="A155" s="186" t="s">
        <v>1254</v>
      </c>
      <c r="B155" s="186" t="s">
        <v>2250</v>
      </c>
      <c r="C155" s="186"/>
      <c r="D155" s="186" t="s">
        <v>352</v>
      </c>
      <c r="E155" s="188" t="s">
        <v>2243</v>
      </c>
      <c r="F155" s="153" t="s">
        <v>56</v>
      </c>
      <c r="G155" s="156">
        <v>3</v>
      </c>
      <c r="H155" s="153"/>
      <c r="I155" s="153"/>
      <c r="J155" s="153"/>
      <c r="K155" s="153"/>
      <c r="L155" s="153"/>
      <c r="M155" s="153" t="str">
        <f t="shared" si="2"/>
        <v>TinPT DS Jaya Abadi</v>
      </c>
    </row>
    <row r="156" spans="1:13">
      <c r="A156" s="186" t="s">
        <v>1254</v>
      </c>
      <c r="B156" s="186" t="s">
        <v>2305</v>
      </c>
      <c r="C156" s="187"/>
      <c r="D156" s="187" t="s">
        <v>352</v>
      </c>
      <c r="E156" s="188" t="s">
        <v>2047</v>
      </c>
      <c r="F156" s="153" t="s">
        <v>237</v>
      </c>
      <c r="G156" s="156">
        <v>4</v>
      </c>
      <c r="H156" s="153"/>
      <c r="I156" s="153"/>
      <c r="J156" s="153"/>
      <c r="K156" s="153"/>
      <c r="L156" s="153"/>
      <c r="M156" s="153" t="str">
        <f t="shared" si="2"/>
        <v>TinPT Eunindo Usaha Mandiri</v>
      </c>
    </row>
    <row r="157" spans="1:13">
      <c r="A157" s="186" t="s">
        <v>1254</v>
      </c>
      <c r="B157" s="186" t="s">
        <v>519</v>
      </c>
      <c r="C157" s="187"/>
      <c r="D157" s="187" t="s">
        <v>352</v>
      </c>
      <c r="E157" s="188" t="s">
        <v>2048</v>
      </c>
      <c r="F157" s="153" t="s">
        <v>237</v>
      </c>
      <c r="G157" s="156">
        <v>5</v>
      </c>
      <c r="H157" s="153"/>
      <c r="I157" s="153"/>
      <c r="J157" s="153"/>
      <c r="K157" s="153"/>
      <c r="L157" s="153"/>
      <c r="M157" s="153" t="str">
        <f t="shared" si="2"/>
        <v>TinPT Fang Di MulTindo</v>
      </c>
    </row>
    <row r="158" spans="1:13">
      <c r="A158" s="186" t="s">
        <v>1254</v>
      </c>
      <c r="B158" s="186" t="s">
        <v>2306</v>
      </c>
      <c r="C158" s="187"/>
      <c r="D158" s="187" t="s">
        <v>352</v>
      </c>
      <c r="E158" s="188" t="s">
        <v>2049</v>
      </c>
      <c r="F158" s="153" t="s">
        <v>70</v>
      </c>
      <c r="G158" s="156">
        <v>6</v>
      </c>
      <c r="H158" s="153"/>
      <c r="I158" s="153"/>
      <c r="J158" s="153"/>
      <c r="K158" s="153"/>
      <c r="L158" s="153"/>
      <c r="M158" s="153" t="str">
        <f t="shared" si="2"/>
        <v>TinPT HP Metals Indonesia</v>
      </c>
    </row>
    <row r="159" spans="1:13">
      <c r="A159" s="186" t="s">
        <v>1254</v>
      </c>
      <c r="B159" s="186" t="s">
        <v>2253</v>
      </c>
      <c r="C159" s="186"/>
      <c r="D159" s="186" t="s">
        <v>352</v>
      </c>
      <c r="E159" s="188" t="s">
        <v>2246</v>
      </c>
      <c r="F159" s="155" t="s">
        <v>237</v>
      </c>
      <c r="G159" s="156">
        <v>16</v>
      </c>
      <c r="H159" s="153"/>
      <c r="I159" s="153"/>
      <c r="J159" s="153"/>
      <c r="K159" s="153"/>
      <c r="L159" s="153"/>
      <c r="M159" s="153" t="str">
        <f t="shared" si="2"/>
        <v>TinPT Karimun Mining</v>
      </c>
    </row>
    <row r="160" spans="1:13">
      <c r="A160" s="186" t="s">
        <v>1254</v>
      </c>
      <c r="B160" s="186" t="s">
        <v>2307</v>
      </c>
      <c r="C160" s="187"/>
      <c r="D160" s="187" t="s">
        <v>352</v>
      </c>
      <c r="E160" s="188" t="s">
        <v>2050</v>
      </c>
      <c r="F160" s="153" t="s">
        <v>56</v>
      </c>
      <c r="G160" s="156">
        <v>7</v>
      </c>
      <c r="H160" s="153"/>
      <c r="I160" s="153"/>
      <c r="J160" s="153"/>
      <c r="K160" s="153"/>
      <c r="L160" s="153"/>
      <c r="M160" s="153" t="str">
        <f t="shared" si="2"/>
        <v>TinPT Koba Tin</v>
      </c>
    </row>
    <row r="161" spans="1:13">
      <c r="A161" s="186" t="s">
        <v>1254</v>
      </c>
      <c r="B161" s="186" t="s">
        <v>2308</v>
      </c>
      <c r="C161" s="187"/>
      <c r="D161" s="187" t="s">
        <v>352</v>
      </c>
      <c r="E161" s="188" t="s">
        <v>2051</v>
      </c>
      <c r="F161" s="153" t="s">
        <v>124</v>
      </c>
      <c r="G161" s="156">
        <v>8</v>
      </c>
      <c r="H161" s="153"/>
      <c r="I161" s="153"/>
      <c r="J161" s="153"/>
      <c r="K161" s="153"/>
      <c r="L161" s="153"/>
      <c r="M161" s="153" t="str">
        <f t="shared" si="2"/>
        <v>TinPT Mitra Stania Prima</v>
      </c>
    </row>
    <row r="162" spans="1:13">
      <c r="A162" s="186" t="s">
        <v>1254</v>
      </c>
      <c r="B162" s="186" t="s">
        <v>2251</v>
      </c>
      <c r="C162" s="186"/>
      <c r="D162" s="186" t="s">
        <v>352</v>
      </c>
      <c r="E162" s="188" t="s">
        <v>2244</v>
      </c>
      <c r="F162" s="153" t="s">
        <v>56</v>
      </c>
      <c r="G162" s="156">
        <v>9</v>
      </c>
      <c r="H162" s="153"/>
      <c r="I162" s="153"/>
      <c r="J162" s="153"/>
      <c r="K162" s="153"/>
      <c r="L162" s="153"/>
      <c r="M162" s="153" t="str">
        <f t="shared" si="2"/>
        <v>TinPT Panca Mega</v>
      </c>
    </row>
    <row r="163" spans="1:13">
      <c r="A163" s="186" t="s">
        <v>1254</v>
      </c>
      <c r="B163" s="186" t="s">
        <v>2309</v>
      </c>
      <c r="C163" s="187"/>
      <c r="D163" s="187" t="s">
        <v>352</v>
      </c>
      <c r="E163" s="188" t="s">
        <v>2052</v>
      </c>
      <c r="F163" s="153" t="s">
        <v>237</v>
      </c>
      <c r="G163" s="156">
        <v>10</v>
      </c>
      <c r="H163" s="153"/>
      <c r="I163" s="153"/>
      <c r="J163" s="153"/>
      <c r="K163" s="153"/>
      <c r="L163" s="153"/>
      <c r="M163" s="153" t="str">
        <f t="shared" si="2"/>
        <v>TinPT Refined Banka Tin</v>
      </c>
    </row>
    <row r="164" spans="1:13">
      <c r="A164" s="186" t="s">
        <v>1254</v>
      </c>
      <c r="B164" s="186" t="s">
        <v>2310</v>
      </c>
      <c r="C164" s="187"/>
      <c r="D164" s="187" t="s">
        <v>352</v>
      </c>
      <c r="E164" s="188" t="s">
        <v>2053</v>
      </c>
      <c r="F164" s="153" t="s">
        <v>30</v>
      </c>
      <c r="G164" s="156">
        <v>11</v>
      </c>
      <c r="H164" s="153"/>
      <c r="I164" s="153"/>
      <c r="J164" s="153"/>
      <c r="K164" s="153"/>
      <c r="L164" s="153"/>
      <c r="M164" s="153" t="str">
        <f t="shared" si="2"/>
        <v>TinPT Sariwiguna Binasentosa</v>
      </c>
    </row>
    <row r="165" spans="1:13">
      <c r="A165" s="186" t="s">
        <v>1254</v>
      </c>
      <c r="B165" s="186" t="s">
        <v>2252</v>
      </c>
      <c r="C165" s="186"/>
      <c r="D165" s="186" t="s">
        <v>352</v>
      </c>
      <c r="E165" s="188" t="s">
        <v>2245</v>
      </c>
      <c r="F165" s="155" t="s">
        <v>56</v>
      </c>
      <c r="G165" s="156">
        <v>17</v>
      </c>
      <c r="H165" s="153"/>
      <c r="I165" s="153"/>
      <c r="J165" s="153"/>
      <c r="K165" s="153"/>
      <c r="L165" s="153"/>
      <c r="M165" s="153" t="str">
        <f t="shared" si="2"/>
        <v>TinPT Seirama Tin investment</v>
      </c>
    </row>
    <row r="166" spans="1:13">
      <c r="A166" s="186" t="s">
        <v>1254</v>
      </c>
      <c r="B166" s="186" t="s">
        <v>1802</v>
      </c>
      <c r="C166" s="186" t="s">
        <v>957</v>
      </c>
      <c r="D166" s="187" t="s">
        <v>352</v>
      </c>
      <c r="E166" s="188" t="s">
        <v>2054</v>
      </c>
      <c r="F166" s="153" t="s">
        <v>195</v>
      </c>
      <c r="G166" s="156">
        <v>12</v>
      </c>
      <c r="H166" s="153"/>
      <c r="I166" s="153"/>
      <c r="J166" s="153"/>
      <c r="K166" s="153"/>
      <c r="L166" s="153"/>
      <c r="M166" s="153" t="str">
        <f t="shared" si="2"/>
        <v>TinPT Stanindo Inti Perkasa</v>
      </c>
    </row>
    <row r="167" spans="1:13">
      <c r="A167" s="186" t="s">
        <v>1254</v>
      </c>
      <c r="B167" s="186" t="s">
        <v>1803</v>
      </c>
      <c r="C167" s="187"/>
      <c r="D167" s="187" t="s">
        <v>352</v>
      </c>
      <c r="E167" s="188" t="s">
        <v>2055</v>
      </c>
      <c r="F167" s="155" t="s">
        <v>237</v>
      </c>
      <c r="G167" s="156">
        <v>18</v>
      </c>
      <c r="H167" s="153"/>
      <c r="I167" s="153"/>
      <c r="J167" s="153"/>
      <c r="K167" s="153"/>
      <c r="L167" s="153"/>
      <c r="M167" s="153" t="str">
        <f t="shared" si="2"/>
        <v>TinPT Sumber Jaya Indah</v>
      </c>
    </row>
    <row r="168" spans="1:13">
      <c r="A168" s="186" t="s">
        <v>1254</v>
      </c>
      <c r="B168" s="186" t="s">
        <v>620</v>
      </c>
      <c r="C168" s="187" t="s">
        <v>2881</v>
      </c>
      <c r="D168" s="187" t="s">
        <v>352</v>
      </c>
      <c r="E168" s="188" t="s">
        <v>1460</v>
      </c>
      <c r="F168" s="153" t="s">
        <v>125</v>
      </c>
      <c r="G168" s="156">
        <v>14</v>
      </c>
      <c r="H168" s="153"/>
      <c r="I168" s="153"/>
      <c r="J168" s="153"/>
      <c r="K168" s="153"/>
      <c r="L168" s="153"/>
      <c r="M168" s="153" t="str">
        <f t="shared" si="2"/>
        <v>TinPT Tambang Timah</v>
      </c>
    </row>
    <row r="169" spans="1:13">
      <c r="A169" s="186" t="s">
        <v>1254</v>
      </c>
      <c r="B169" s="186" t="s">
        <v>621</v>
      </c>
      <c r="C169" s="186" t="s">
        <v>2854</v>
      </c>
      <c r="D169" s="187" t="s">
        <v>352</v>
      </c>
      <c r="E169" s="188" t="s">
        <v>2056</v>
      </c>
      <c r="F169" s="153" t="s">
        <v>56</v>
      </c>
      <c r="G169" s="156">
        <v>15</v>
      </c>
      <c r="H169" s="153"/>
      <c r="I169" s="153"/>
      <c r="J169" s="153"/>
      <c r="K169" s="153"/>
      <c r="L169" s="153"/>
      <c r="M169" s="153" t="str">
        <f t="shared" si="2"/>
        <v>TinPT Timah</v>
      </c>
    </row>
    <row r="170" spans="1:13">
      <c r="A170" s="186" t="s">
        <v>1254</v>
      </c>
      <c r="B170" s="186" t="s">
        <v>2311</v>
      </c>
      <c r="C170" s="187"/>
      <c r="D170" s="187" t="s">
        <v>352</v>
      </c>
      <c r="E170" s="188" t="s">
        <v>2057</v>
      </c>
      <c r="F170" s="153" t="s">
        <v>56</v>
      </c>
      <c r="G170" s="156">
        <v>19</v>
      </c>
      <c r="H170" s="153"/>
      <c r="I170" s="153"/>
      <c r="J170" s="153"/>
      <c r="K170" s="153"/>
      <c r="L170" s="153"/>
      <c r="M170" s="153" t="str">
        <f t="shared" si="2"/>
        <v>TinPT Timah Nusantara</v>
      </c>
    </row>
    <row r="171" spans="1:13">
      <c r="A171" s="186" t="s">
        <v>1254</v>
      </c>
      <c r="B171" s="186" t="s">
        <v>2312</v>
      </c>
      <c r="C171" s="186" t="s">
        <v>2224</v>
      </c>
      <c r="D171" s="187" t="s">
        <v>352</v>
      </c>
      <c r="E171" s="188" t="s">
        <v>2058</v>
      </c>
      <c r="F171" s="155" t="s">
        <v>56</v>
      </c>
      <c r="G171" s="156">
        <v>20</v>
      </c>
      <c r="H171" s="153"/>
      <c r="I171" s="153"/>
      <c r="J171" s="153"/>
      <c r="K171" s="153"/>
      <c r="L171" s="153"/>
      <c r="M171" s="153" t="str">
        <f t="shared" si="2"/>
        <v>TinPT Tinindo Inter Nusa</v>
      </c>
    </row>
    <row r="172" spans="1:13">
      <c r="A172" s="186" t="s">
        <v>1254</v>
      </c>
      <c r="B172" s="186" t="s">
        <v>2248</v>
      </c>
      <c r="C172" s="186"/>
      <c r="D172" s="186" t="s">
        <v>352</v>
      </c>
      <c r="E172" s="188" t="s">
        <v>2241</v>
      </c>
      <c r="F172" s="155"/>
      <c r="G172" s="156"/>
      <c r="H172" s="153"/>
      <c r="I172" s="153"/>
      <c r="J172" s="153"/>
      <c r="K172" s="153"/>
      <c r="L172" s="153"/>
      <c r="M172" s="153" t="str">
        <f t="shared" si="2"/>
        <v>TinPT Tommy Utama</v>
      </c>
    </row>
    <row r="173" spans="1:13">
      <c r="A173" s="186" t="s">
        <v>1254</v>
      </c>
      <c r="B173" s="186" t="s">
        <v>2313</v>
      </c>
      <c r="C173" s="187"/>
      <c r="D173" s="187" t="s">
        <v>352</v>
      </c>
      <c r="E173" s="188" t="s">
        <v>2059</v>
      </c>
      <c r="F173" s="155"/>
      <c r="G173" s="156"/>
      <c r="H173" s="153"/>
      <c r="I173" s="153"/>
      <c r="J173" s="153"/>
      <c r="K173" s="153"/>
      <c r="L173" s="153"/>
      <c r="M173" s="153" t="str">
        <f t="shared" si="2"/>
        <v>TinPT Yinchendo Mining Industry</v>
      </c>
    </row>
    <row r="174" spans="1:13">
      <c r="A174" s="186" t="s">
        <v>1254</v>
      </c>
      <c r="B174" s="186" t="s">
        <v>618</v>
      </c>
      <c r="C174" s="186" t="s">
        <v>1448</v>
      </c>
      <c r="D174" s="187" t="s">
        <v>460</v>
      </c>
      <c r="E174" s="188" t="s">
        <v>2060</v>
      </c>
      <c r="F174" s="155"/>
      <c r="G174" s="156"/>
      <c r="H174" s="153"/>
      <c r="I174" s="153"/>
      <c r="J174" s="153"/>
      <c r="K174" s="153"/>
      <c r="L174" s="153"/>
      <c r="M174" s="153" t="str">
        <f t="shared" si="2"/>
        <v>TinThaisarco</v>
      </c>
    </row>
    <row r="175" spans="1:13">
      <c r="A175" s="186" t="s">
        <v>1254</v>
      </c>
      <c r="B175" s="186" t="s">
        <v>2214</v>
      </c>
      <c r="C175" s="186"/>
      <c r="D175" s="186" t="s">
        <v>284</v>
      </c>
      <c r="E175" s="188" t="s">
        <v>2215</v>
      </c>
      <c r="F175" s="155"/>
      <c r="G175" s="156"/>
      <c r="H175" s="153"/>
      <c r="I175" s="153"/>
      <c r="J175" s="153"/>
      <c r="K175" s="153"/>
      <c r="L175" s="153"/>
      <c r="M175" s="153" t="str">
        <f t="shared" si="2"/>
        <v>TinWhite Solder Metalurgia</v>
      </c>
    </row>
    <row r="176" spans="1:13">
      <c r="A176" s="186" t="s">
        <v>1254</v>
      </c>
      <c r="B176" s="186" t="s">
        <v>975</v>
      </c>
      <c r="C176" s="186" t="s">
        <v>1449</v>
      </c>
      <c r="D176" s="187" t="s">
        <v>295</v>
      </c>
      <c r="E176" s="188" t="s">
        <v>2061</v>
      </c>
      <c r="F176" s="155"/>
      <c r="G176" s="156"/>
      <c r="H176" s="153"/>
      <c r="I176" s="153"/>
      <c r="J176" s="153"/>
      <c r="K176" s="153"/>
      <c r="L176" s="153"/>
      <c r="M176" s="153" t="str">
        <f t="shared" si="2"/>
        <v>TinYunnan Chengfeng</v>
      </c>
    </row>
    <row r="177" spans="1:13">
      <c r="A177" s="186" t="s">
        <v>1254</v>
      </c>
      <c r="B177" s="186" t="s">
        <v>619</v>
      </c>
      <c r="C177" s="186" t="s">
        <v>2231</v>
      </c>
      <c r="D177" s="187" t="s">
        <v>295</v>
      </c>
      <c r="E177" s="188" t="s">
        <v>2062</v>
      </c>
      <c r="F177" s="155"/>
      <c r="G177" s="156"/>
      <c r="H177" s="153"/>
      <c r="I177" s="153"/>
      <c r="J177" s="153"/>
      <c r="K177" s="153"/>
      <c r="L177" s="153"/>
      <c r="M177" s="153" t="str">
        <f t="shared" si="2"/>
        <v>TinYunnan Tin Company Limited</v>
      </c>
    </row>
    <row r="178" spans="1:13">
      <c r="A178" s="186" t="s">
        <v>1256</v>
      </c>
      <c r="B178" s="189" t="s">
        <v>2939</v>
      </c>
      <c r="C178" s="187" t="s">
        <v>2942</v>
      </c>
      <c r="D178" s="189" t="s">
        <v>363</v>
      </c>
      <c r="E178" s="246" t="s">
        <v>2938</v>
      </c>
      <c r="F178" s="153" t="s">
        <v>237</v>
      </c>
      <c r="G178" s="156">
        <v>1</v>
      </c>
      <c r="H178" s="153"/>
      <c r="I178" s="153"/>
      <c r="J178" s="153"/>
      <c r="K178" s="153"/>
      <c r="L178" s="153"/>
      <c r="M178" s="153" t="str">
        <f t="shared" si="2"/>
        <v>TungstenA.L.M.T. Corp.</v>
      </c>
    </row>
    <row r="179" spans="1:13">
      <c r="A179" s="186" t="s">
        <v>1256</v>
      </c>
      <c r="B179" s="186" t="s">
        <v>1833</v>
      </c>
      <c r="C179" s="186" t="s">
        <v>1834</v>
      </c>
      <c r="D179" s="187" t="s">
        <v>476</v>
      </c>
      <c r="E179" s="188" t="s">
        <v>2077</v>
      </c>
      <c r="F179" s="153" t="s">
        <v>56</v>
      </c>
      <c r="G179" s="156">
        <v>2</v>
      </c>
      <c r="H179" s="153"/>
      <c r="I179" s="153"/>
      <c r="J179" s="153"/>
      <c r="K179" s="153"/>
      <c r="L179" s="153"/>
      <c r="M179" s="153" t="str">
        <f t="shared" si="2"/>
        <v>TungstenATI Tungsten Materials</v>
      </c>
    </row>
    <row r="180" spans="1:13">
      <c r="A180" s="186" t="s">
        <v>1256</v>
      </c>
      <c r="B180" s="186" t="s">
        <v>988</v>
      </c>
      <c r="C180" s="186" t="s">
        <v>1835</v>
      </c>
      <c r="D180" s="187" t="s">
        <v>295</v>
      </c>
      <c r="E180" s="188" t="s">
        <v>2078</v>
      </c>
      <c r="F180" s="153" t="s">
        <v>56</v>
      </c>
      <c r="G180" s="156">
        <v>3</v>
      </c>
      <c r="H180" s="153"/>
      <c r="I180" s="153"/>
      <c r="J180" s="153"/>
      <c r="K180" s="153"/>
      <c r="L180" s="153"/>
      <c r="M180" s="153" t="str">
        <f t="shared" si="2"/>
        <v>TungstenChaozhou Xianglu Tungsten Industry Co Ltd</v>
      </c>
    </row>
    <row r="181" spans="1:13">
      <c r="A181" s="186" t="s">
        <v>1256</v>
      </c>
      <c r="B181" s="190" t="s">
        <v>1836</v>
      </c>
      <c r="C181" s="190" t="s">
        <v>1880</v>
      </c>
      <c r="D181" s="187" t="s">
        <v>295</v>
      </c>
      <c r="E181" s="188" t="s">
        <v>2079</v>
      </c>
      <c r="F181" s="153" t="s">
        <v>56</v>
      </c>
      <c r="G181" s="156">
        <v>4</v>
      </c>
      <c r="H181" s="153"/>
      <c r="I181" s="153"/>
      <c r="J181" s="153"/>
      <c r="K181" s="153"/>
      <c r="L181" s="153"/>
      <c r="M181" s="153" t="str">
        <f t="shared" si="2"/>
        <v>TungstenChina Minmetals Nonferrous Metals Co Ltd</v>
      </c>
    </row>
    <row r="182" spans="1:13">
      <c r="A182" s="186" t="s">
        <v>1256</v>
      </c>
      <c r="B182" s="190" t="s">
        <v>515</v>
      </c>
      <c r="C182" s="186" t="s">
        <v>1837</v>
      </c>
      <c r="D182" s="187" t="s">
        <v>295</v>
      </c>
      <c r="E182" s="188" t="s">
        <v>2080</v>
      </c>
      <c r="F182" s="153" t="s">
        <v>237</v>
      </c>
      <c r="G182" s="156">
        <v>7</v>
      </c>
      <c r="H182" s="153"/>
      <c r="I182" s="153"/>
      <c r="J182" s="153"/>
      <c r="K182" s="153"/>
      <c r="L182" s="153"/>
      <c r="M182" s="153" t="str">
        <f t="shared" si="2"/>
        <v>TungstenChongyi Zhangyuan Tungsten Co Ltd</v>
      </c>
    </row>
    <row r="183" spans="1:13">
      <c r="A183" s="186" t="s">
        <v>1256</v>
      </c>
      <c r="B183" s="190" t="s">
        <v>2849</v>
      </c>
      <c r="C183" s="187"/>
      <c r="D183" s="190" t="s">
        <v>295</v>
      </c>
      <c r="E183" s="192" t="s">
        <v>2844</v>
      </c>
      <c r="F183" s="153" t="s">
        <v>70</v>
      </c>
      <c r="G183" s="156">
        <v>8</v>
      </c>
      <c r="H183" s="153"/>
      <c r="I183" s="153"/>
      <c r="J183" s="153"/>
      <c r="K183" s="153"/>
      <c r="L183" s="153"/>
      <c r="M183" s="153" t="str">
        <f t="shared" si="2"/>
        <v>TungstenDayu Weiliang Tungsten Co., Ltd.</v>
      </c>
    </row>
    <row r="184" spans="1:13">
      <c r="A184" s="186" t="s">
        <v>1256</v>
      </c>
      <c r="B184" s="190" t="s">
        <v>2850</v>
      </c>
      <c r="C184" s="187"/>
      <c r="D184" s="190" t="s">
        <v>295</v>
      </c>
      <c r="E184" s="192" t="s">
        <v>2845</v>
      </c>
      <c r="F184" s="153" t="s">
        <v>56</v>
      </c>
      <c r="G184" s="156">
        <v>9</v>
      </c>
      <c r="H184" s="153"/>
      <c r="I184" s="153"/>
      <c r="J184" s="153"/>
      <c r="K184" s="153"/>
      <c r="L184" s="153"/>
      <c r="M184" s="153" t="str">
        <f t="shared" si="2"/>
        <v>TungstenFujian Jinxin Tungsten Co., Ltd.</v>
      </c>
    </row>
    <row r="185" spans="1:13">
      <c r="A185" s="186" t="s">
        <v>1256</v>
      </c>
      <c r="B185" s="190" t="s">
        <v>1845</v>
      </c>
      <c r="C185" s="186" t="s">
        <v>1846</v>
      </c>
      <c r="D185" s="186" t="s">
        <v>295</v>
      </c>
      <c r="E185" s="188" t="s">
        <v>1847</v>
      </c>
      <c r="F185" s="153" t="s">
        <v>56</v>
      </c>
      <c r="G185" s="156">
        <v>10</v>
      </c>
      <c r="H185" s="153"/>
      <c r="I185" s="153"/>
      <c r="J185" s="153"/>
      <c r="K185" s="153"/>
      <c r="L185" s="153"/>
      <c r="M185" s="153" t="str">
        <f t="shared" si="2"/>
        <v>TungstenGanzhou Grand Sea W &amp; Mo Group Co Ltd</v>
      </c>
    </row>
    <row r="186" spans="1:13">
      <c r="A186" s="186" t="s">
        <v>1256</v>
      </c>
      <c r="B186" s="190" t="s">
        <v>989</v>
      </c>
      <c r="C186" s="190" t="s">
        <v>1838</v>
      </c>
      <c r="D186" s="187" t="s">
        <v>476</v>
      </c>
      <c r="E186" s="188" t="s">
        <v>2081</v>
      </c>
      <c r="F186" s="153" t="s">
        <v>30</v>
      </c>
      <c r="G186" s="156">
        <v>12</v>
      </c>
      <c r="H186" s="153"/>
      <c r="I186" s="153"/>
      <c r="J186" s="153"/>
      <c r="K186" s="153"/>
      <c r="L186" s="153"/>
      <c r="M186" s="153" t="str">
        <f t="shared" si="2"/>
        <v>TungstenGlobal Tungsten &amp; Powders Corp</v>
      </c>
    </row>
    <row r="187" spans="1:13">
      <c r="A187" s="186" t="s">
        <v>1256</v>
      </c>
      <c r="B187" s="190" t="s">
        <v>512</v>
      </c>
      <c r="C187" s="186" t="s">
        <v>1839</v>
      </c>
      <c r="D187" s="187" t="s">
        <v>309</v>
      </c>
      <c r="E187" s="188" t="s">
        <v>2082</v>
      </c>
      <c r="F187" s="153" t="s">
        <v>195</v>
      </c>
      <c r="G187" s="156">
        <v>13</v>
      </c>
      <c r="H187" s="153"/>
      <c r="I187" s="153"/>
      <c r="J187" s="153"/>
      <c r="K187" s="153"/>
      <c r="L187" s="153"/>
      <c r="M187" s="153" t="str">
        <f t="shared" si="2"/>
        <v>TungstenHC Starck GmbH</v>
      </c>
    </row>
    <row r="188" spans="1:13">
      <c r="A188" s="186" t="s">
        <v>1256</v>
      </c>
      <c r="B188" s="190" t="s">
        <v>1851</v>
      </c>
      <c r="C188" s="190" t="s">
        <v>1852</v>
      </c>
      <c r="D188" s="186" t="s">
        <v>295</v>
      </c>
      <c r="E188" s="188" t="s">
        <v>1853</v>
      </c>
      <c r="F188" s="153" t="s">
        <v>56</v>
      </c>
      <c r="G188" s="156">
        <v>14</v>
      </c>
      <c r="H188" s="153"/>
      <c r="I188" s="153"/>
      <c r="J188" s="153"/>
      <c r="K188" s="153"/>
      <c r="L188" s="153"/>
      <c r="M188" s="153" t="str">
        <f t="shared" si="2"/>
        <v>TungstenHunan Chenzhou Mining Group Co</v>
      </c>
    </row>
    <row r="189" spans="1:13">
      <c r="A189" s="186" t="s">
        <v>1256</v>
      </c>
      <c r="B189" s="190" t="s">
        <v>2852</v>
      </c>
      <c r="C189" s="187"/>
      <c r="D189" s="190" t="s">
        <v>295</v>
      </c>
      <c r="E189" s="192" t="s">
        <v>2846</v>
      </c>
      <c r="F189" s="153" t="s">
        <v>56</v>
      </c>
      <c r="G189" s="156">
        <v>15</v>
      </c>
      <c r="H189" s="153"/>
      <c r="I189" s="153"/>
      <c r="J189" s="153"/>
      <c r="K189" s="153"/>
      <c r="L189" s="153"/>
      <c r="M189" s="153" t="str">
        <f t="shared" si="2"/>
        <v>TungstenHunan Chun-Chang Nonferrous Smelting &amp; Concentrating Co., Ltd.</v>
      </c>
    </row>
    <row r="190" spans="1:13">
      <c r="A190" s="186" t="s">
        <v>1256</v>
      </c>
      <c r="B190" s="190" t="s">
        <v>1848</v>
      </c>
      <c r="C190" s="186" t="s">
        <v>1849</v>
      </c>
      <c r="D190" s="187" t="s">
        <v>363</v>
      </c>
      <c r="E190" s="188" t="s">
        <v>1850</v>
      </c>
      <c r="F190" s="153" t="s">
        <v>56</v>
      </c>
      <c r="G190" s="156">
        <v>16</v>
      </c>
      <c r="H190" s="153"/>
      <c r="I190" s="153"/>
      <c r="J190" s="153"/>
      <c r="K190" s="153"/>
      <c r="L190" s="153"/>
      <c r="M190" s="153" t="str">
        <f t="shared" si="2"/>
        <v>TungstenJapan New Metals Co Ltd</v>
      </c>
    </row>
    <row r="191" spans="1:13">
      <c r="A191" s="186" t="s">
        <v>1256</v>
      </c>
      <c r="B191" s="190" t="s">
        <v>2851</v>
      </c>
      <c r="C191" s="187"/>
      <c r="D191" s="190" t="s">
        <v>295</v>
      </c>
      <c r="E191" s="192" t="s">
        <v>2847</v>
      </c>
      <c r="F191" s="153" t="s">
        <v>124</v>
      </c>
      <c r="G191" s="156">
        <v>17</v>
      </c>
      <c r="H191" s="153"/>
      <c r="I191" s="153"/>
      <c r="J191" s="153"/>
      <c r="K191" s="153"/>
      <c r="L191" s="153"/>
      <c r="M191" s="153" t="str">
        <f t="shared" si="2"/>
        <v>TungstenJiangxi Minmetals Gao'an Non-ferrous Metals Co., Ltd.</v>
      </c>
    </row>
    <row r="192" spans="1:13">
      <c r="A192" s="186" t="s">
        <v>1256</v>
      </c>
      <c r="B192" s="190" t="s">
        <v>990</v>
      </c>
      <c r="C192" s="186" t="s">
        <v>2452</v>
      </c>
      <c r="D192" s="187" t="s">
        <v>295</v>
      </c>
      <c r="E192" s="188" t="s">
        <v>2083</v>
      </c>
      <c r="F192" s="153" t="s">
        <v>56</v>
      </c>
      <c r="G192" s="156">
        <v>18</v>
      </c>
      <c r="H192" s="153"/>
      <c r="I192" s="153"/>
      <c r="J192" s="153"/>
      <c r="K192" s="153"/>
      <c r="L192" s="153"/>
      <c r="M192" s="153" t="str">
        <f t="shared" si="2"/>
        <v>TungstenJiangxi Rare Earth &amp; Rare Metals Tungsten Group Corp</v>
      </c>
    </row>
    <row r="193" spans="1:13">
      <c r="A193" s="186" t="s">
        <v>1256</v>
      </c>
      <c r="B193" s="190" t="s">
        <v>2456</v>
      </c>
      <c r="C193" s="190" t="s">
        <v>2235</v>
      </c>
      <c r="D193" s="187" t="s">
        <v>295</v>
      </c>
      <c r="E193" s="188" t="s">
        <v>2084</v>
      </c>
      <c r="F193" s="160" t="s">
        <v>244</v>
      </c>
      <c r="G193" s="156">
        <v>19</v>
      </c>
      <c r="H193" s="153"/>
      <c r="I193" s="153"/>
      <c r="J193" s="153"/>
      <c r="K193" s="153"/>
      <c r="L193" s="153"/>
      <c r="M193" s="153" t="str">
        <f t="shared" si="2"/>
        <v>TungstenJiangxi Tungsten Industry Group Co Ltd</v>
      </c>
    </row>
    <row r="194" spans="1:13">
      <c r="A194" s="186" t="s">
        <v>1256</v>
      </c>
      <c r="B194" s="189" t="s">
        <v>2951</v>
      </c>
      <c r="C194" s="189" t="s">
        <v>2953</v>
      </c>
      <c r="D194" s="187" t="s">
        <v>476</v>
      </c>
      <c r="E194" s="247" t="s">
        <v>2952</v>
      </c>
      <c r="F194" s="160"/>
      <c r="G194" s="156"/>
      <c r="H194" s="153"/>
      <c r="I194" s="153"/>
      <c r="J194" s="153"/>
      <c r="K194" s="153"/>
      <c r="L194" s="153"/>
      <c r="M194" s="153" t="str">
        <f t="shared" si="2"/>
        <v>TungstenKennametal Inc.</v>
      </c>
    </row>
    <row r="195" spans="1:13">
      <c r="A195" s="186" t="s">
        <v>1256</v>
      </c>
      <c r="B195" s="190" t="s">
        <v>2463</v>
      </c>
      <c r="C195" s="190" t="s">
        <v>2464</v>
      </c>
      <c r="D195" s="190" t="s">
        <v>2465</v>
      </c>
      <c r="E195" s="192" t="s">
        <v>2466</v>
      </c>
      <c r="F195" s="153" t="s">
        <v>56</v>
      </c>
      <c r="G195" s="156">
        <v>20</v>
      </c>
      <c r="H195" s="153"/>
      <c r="I195" s="153"/>
      <c r="J195" s="153"/>
      <c r="K195" s="153"/>
      <c r="L195" s="153"/>
      <c r="M195" s="153" t="str">
        <f t="shared" si="2"/>
        <v>TungstenTejing (Vietnam) Tungsten Co Ltd</v>
      </c>
    </row>
    <row r="196" spans="1:13">
      <c r="A196" s="186" t="s">
        <v>1256</v>
      </c>
      <c r="B196" s="190" t="s">
        <v>513</v>
      </c>
      <c r="C196" s="187" t="s">
        <v>2947</v>
      </c>
      <c r="D196" s="187" t="s">
        <v>269</v>
      </c>
      <c r="E196" s="188" t="s">
        <v>2085</v>
      </c>
      <c r="F196" s="153"/>
      <c r="G196" s="156"/>
      <c r="H196" s="153"/>
      <c r="I196" s="153"/>
      <c r="J196" s="153"/>
      <c r="K196" s="153"/>
      <c r="L196" s="153"/>
      <c r="M196" s="153" t="str">
        <f t="shared" si="2"/>
        <v>TungstenWolfram Bergbau und Hütten AG</v>
      </c>
    </row>
    <row r="197" spans="1:13">
      <c r="A197" s="186" t="s">
        <v>1256</v>
      </c>
      <c r="B197" s="190" t="s">
        <v>514</v>
      </c>
      <c r="C197" s="187" t="s">
        <v>2948</v>
      </c>
      <c r="D197" s="187" t="s">
        <v>434</v>
      </c>
      <c r="E197" s="188" t="s">
        <v>2086</v>
      </c>
      <c r="F197" s="153"/>
      <c r="G197" s="156"/>
      <c r="H197" s="153"/>
      <c r="I197" s="153"/>
      <c r="J197" s="153"/>
      <c r="K197" s="153"/>
      <c r="L197" s="153"/>
      <c r="M197" s="153" t="str">
        <f t="shared" si="2"/>
        <v>TungstenWolfram Company CJSC</v>
      </c>
    </row>
    <row r="198" spans="1:13">
      <c r="A198" s="186" t="s">
        <v>1256</v>
      </c>
      <c r="B198" s="190" t="s">
        <v>992</v>
      </c>
      <c r="C198" s="186" t="s">
        <v>1841</v>
      </c>
      <c r="D198" s="187" t="s">
        <v>295</v>
      </c>
      <c r="E198" s="188" t="s">
        <v>1419</v>
      </c>
      <c r="F198" s="153"/>
      <c r="G198" s="156"/>
      <c r="H198" s="153"/>
      <c r="I198" s="153"/>
      <c r="J198" s="153"/>
      <c r="K198" s="153"/>
      <c r="L198" s="153"/>
      <c r="M198" s="153" t="str">
        <f t="shared" si="2"/>
        <v>TungstenXiamen Tungsten Co Ltd</v>
      </c>
    </row>
    <row r="199" spans="1:13">
      <c r="A199" s="186" t="s">
        <v>1256</v>
      </c>
      <c r="B199" s="190" t="s">
        <v>2853</v>
      </c>
      <c r="C199" s="187"/>
      <c r="D199" s="190" t="s">
        <v>295</v>
      </c>
      <c r="E199" s="192" t="s">
        <v>2848</v>
      </c>
      <c r="F199" s="153"/>
      <c r="G199" s="156"/>
      <c r="H199" s="153"/>
      <c r="I199" s="153"/>
      <c r="J199" s="153"/>
      <c r="K199" s="153"/>
      <c r="L199" s="153"/>
      <c r="M199" s="153" t="str">
        <f t="shared" si="2"/>
        <v>TungstenXinhai Rendan Shaoguan Tungsten Co., Ltd.</v>
      </c>
    </row>
    <row r="200" spans="1:13">
      <c r="A200" s="186" t="s">
        <v>1256</v>
      </c>
      <c r="B200" s="190" t="s">
        <v>1842</v>
      </c>
      <c r="C200" s="186" t="s">
        <v>1843</v>
      </c>
      <c r="D200" s="186" t="s">
        <v>295</v>
      </c>
      <c r="E200" s="188" t="s">
        <v>1844</v>
      </c>
      <c r="F200" s="153"/>
      <c r="G200" s="156"/>
      <c r="H200" s="153"/>
      <c r="I200" s="153"/>
      <c r="J200" s="153"/>
      <c r="K200" s="153"/>
      <c r="L200" s="153"/>
      <c r="M200" s="153" t="str">
        <f t="shared" si="2"/>
        <v>TungstenZhuzhou Cemented Carbide Group Co Ltd</v>
      </c>
    </row>
    <row r="201" spans="1:13">
      <c r="A201" s="185"/>
      <c r="B201" s="185"/>
      <c r="C201" s="185"/>
      <c r="D201" s="185"/>
      <c r="E201" s="185"/>
    </row>
    <row r="202" spans="1:13">
      <c r="A202" s="185"/>
      <c r="B202" s="185"/>
      <c r="C202" s="185"/>
      <c r="D202" s="185"/>
      <c r="E202" s="185"/>
    </row>
    <row r="203" spans="1:13">
      <c r="A203" s="185"/>
      <c r="B203" s="185"/>
      <c r="C203" s="185"/>
      <c r="D203" s="185"/>
      <c r="E203" s="185"/>
    </row>
    <row r="204" spans="1:13">
      <c r="A204" s="185"/>
      <c r="B204" s="185"/>
      <c r="C204" s="185"/>
      <c r="D204" s="185"/>
      <c r="E204" s="185"/>
    </row>
    <row r="205" spans="1:13">
      <c r="A205" s="185"/>
      <c r="B205" s="185"/>
      <c r="C205" s="185"/>
      <c r="D205" s="185"/>
      <c r="E205" s="185"/>
    </row>
    <row r="206" spans="1:13">
      <c r="A206" s="185"/>
      <c r="B206" s="185"/>
      <c r="C206" s="185"/>
      <c r="D206" s="185"/>
      <c r="E206" s="185"/>
    </row>
    <row r="207" spans="1:13">
      <c r="A207" s="185"/>
      <c r="B207" s="185"/>
      <c r="C207" s="185"/>
      <c r="D207" s="185"/>
      <c r="E207" s="185"/>
    </row>
    <row r="208" spans="1:13">
      <c r="A208" s="185"/>
      <c r="B208" s="185"/>
      <c r="C208" s="185"/>
      <c r="D208" s="185"/>
      <c r="E208" s="185"/>
    </row>
    <row r="209" spans="1:5">
      <c r="A209" s="185"/>
      <c r="B209" s="185"/>
      <c r="C209" s="185"/>
      <c r="D209" s="185"/>
      <c r="E209" s="185"/>
    </row>
    <row r="210" spans="1:5">
      <c r="A210" s="185"/>
      <c r="B210" s="185"/>
      <c r="C210" s="185"/>
      <c r="D210" s="185"/>
      <c r="E210" s="185"/>
    </row>
    <row r="211" spans="1:5">
      <c r="A211" s="185"/>
      <c r="B211" s="185"/>
      <c r="C211" s="185"/>
      <c r="D211" s="185"/>
      <c r="E211" s="185"/>
    </row>
    <row r="212" spans="1:5">
      <c r="A212" s="185"/>
      <c r="B212" s="185"/>
      <c r="C212" s="185"/>
      <c r="D212" s="185"/>
      <c r="E212" s="185"/>
    </row>
    <row r="213" spans="1:5">
      <c r="A213" s="185"/>
      <c r="B213" s="185"/>
      <c r="C213" s="185"/>
      <c r="D213" s="185"/>
      <c r="E213" s="185"/>
    </row>
    <row r="214" spans="1:5">
      <c r="A214" s="185"/>
      <c r="B214" s="185"/>
      <c r="C214" s="185"/>
      <c r="D214" s="185"/>
      <c r="E214" s="185"/>
    </row>
    <row r="215" spans="1:5">
      <c r="A215" s="185"/>
      <c r="B215" s="185"/>
      <c r="C215" s="185"/>
      <c r="D215" s="185"/>
      <c r="E215" s="185"/>
    </row>
    <row r="216" spans="1:5">
      <c r="A216" s="185"/>
      <c r="B216" s="185"/>
      <c r="C216" s="185"/>
      <c r="D216" s="185"/>
      <c r="E216" s="185"/>
    </row>
    <row r="217" spans="1:5">
      <c r="A217" s="185"/>
      <c r="B217" s="185"/>
      <c r="C217" s="185"/>
      <c r="D217" s="185"/>
      <c r="E217" s="185"/>
    </row>
    <row r="218" spans="1:5">
      <c r="A218" s="185"/>
      <c r="B218" s="185"/>
      <c r="C218" s="185"/>
      <c r="D218" s="185"/>
      <c r="E218" s="185"/>
    </row>
  </sheetData>
  <sheetProtection password="C453" sheet="1" formatColumns="0" formatRows="0" autoFilter="0"/>
  <autoFilter ref="A2:M200"/>
  <mergeCells count="1">
    <mergeCell ref="A1:D1"/>
  </mergeCells>
  <phoneticPr fontId="36"/>
  <printOptions gridLines="1"/>
  <pageMargins left="0.70866141732283505" right="0.70866141732283505" top="0.74803149606299202" bottom="0.74803149606299202" header="0.31496062992126" footer="0.31496062992126"/>
  <pageSetup scale="50" fitToHeight="100" orientation="portrait" r:id="rId1"/>
  <headerFooter>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J55"/>
  <sheetViews>
    <sheetView showGridLines="0" showZeros="0" zoomScale="70" zoomScaleNormal="70" workbookViewId="0">
      <pane ySplit="3" topLeftCell="A4" activePane="bottomLeft" state="frozen"/>
      <selection pane="bottomLeft" sqref="A1:C1"/>
    </sheetView>
  </sheetViews>
  <sheetFormatPr defaultColWidth="8.75" defaultRowHeight="12.75"/>
  <cols>
    <col min="1" max="1" width="45.125" style="20" customWidth="1"/>
    <col min="2" max="2" width="42.75" style="25" bestFit="1" customWidth="1"/>
    <col min="3" max="3" width="51.5" style="20" customWidth="1"/>
    <col min="4" max="4" width="29.125" style="25" customWidth="1"/>
    <col min="5" max="5" width="9" style="24" customWidth="1"/>
    <col min="6" max="6" width="13.5" style="20" hidden="1" customWidth="1"/>
    <col min="7" max="7" width="13.375" style="20" hidden="1" customWidth="1"/>
    <col min="8" max="10" width="9" style="20" hidden="1" customWidth="1"/>
    <col min="11" max="11" width="9" style="20" customWidth="1"/>
    <col min="12" max="16384" width="8.75" style="20"/>
  </cols>
  <sheetData>
    <row r="1" spans="1:10" ht="25.5">
      <c r="A1" s="340" t="str">
        <f>HLOOKUP(SL,LT,MATCH("Checker"&amp;"a"&amp;ROW(),L!$A:$A,0),0)</f>
        <v>To ensure all required fields have been populated before submitting to your customers review form for any line items highlighted in red</v>
      </c>
      <c r="B1" s="340"/>
      <c r="C1" s="340"/>
      <c r="D1" s="72" t="str">
        <f>HLOOKUP(SL,LT,MATCH("checker"&amp;"d"&amp;ROW(),L!$A:$A,0),0)</f>
        <v>Required fields remaining to be completed</v>
      </c>
      <c r="E1" s="129" t="s">
        <v>2821</v>
      </c>
    </row>
    <row r="2" spans="1:10" ht="15">
      <c r="A2" s="121" t="s">
        <v>497</v>
      </c>
      <c r="B2" s="122" t="str">
        <f>IF(Declaration!P26&gt;0,"Click here to return to Smelter List","")</f>
        <v>Click here to return to Smelter List</v>
      </c>
      <c r="C2" s="121" t="str">
        <f>IF(Declaration!D9=Declaration!S9,"Click here to return to Product List","")</f>
        <v/>
      </c>
      <c r="D2" s="123">
        <f>H52</f>
        <v>0</v>
      </c>
    </row>
    <row r="3" spans="1:10" ht="15">
      <c r="A3" s="124" t="str">
        <f>HLOOKUP(SL,LT,MATCH("Checker"&amp;"a"&amp;ROW(),L!$A:$A,0),0)</f>
        <v>Required Fields</v>
      </c>
      <c r="B3" s="124" t="str">
        <f>HLOOKUP(SL,LT,MATCH("Checker"&amp;"b"&amp;ROW(),L!$A:$A,0),0)</f>
        <v>Answer provided</v>
      </c>
      <c r="C3" s="124" t="str">
        <f>HLOOKUP(SL,LT,MATCH("Checker"&amp;"c"&amp;ROW(),L!$A:$A,0),0)</f>
        <v>Notes</v>
      </c>
      <c r="D3" s="124" t="str">
        <f>HLOOKUP(SL,LT,MATCH("Checker"&amp;"d"&amp;ROW(),L!$A:$A,0),0)</f>
        <v>Hyperlink to source</v>
      </c>
      <c r="F3" s="125" t="s">
        <v>2772</v>
      </c>
      <c r="G3" s="20" t="s">
        <v>2773</v>
      </c>
      <c r="H3" s="20" t="s">
        <v>2774</v>
      </c>
      <c r="I3" s="20" t="s">
        <v>2775</v>
      </c>
      <c r="J3" s="20" t="s">
        <v>2776</v>
      </c>
    </row>
    <row r="4" spans="1:10" ht="25.5">
      <c r="A4" s="162" t="str">
        <f>Declaration!B8</f>
        <v>Company Name (*):</v>
      </c>
      <c r="B4" s="161" t="str">
        <f>Declaration!D8</f>
        <v>Sonetics Corporation</v>
      </c>
      <c r="C4" s="161" t="str">
        <f>IF(H4=1,J4,I4)</f>
        <v>Completed</v>
      </c>
      <c r="D4" s="178" t="str">
        <f>IF(H4=1,"Click here to enter Company Name","")</f>
        <v/>
      </c>
      <c r="E4" s="129" t="s">
        <v>2879</v>
      </c>
      <c r="F4" s="176">
        <v>1</v>
      </c>
      <c r="G4" s="126">
        <f>IF(B4=0,1,0)</f>
        <v>0</v>
      </c>
      <c r="H4" s="127">
        <f>F4*G4</f>
        <v>0</v>
      </c>
      <c r="I4" s="20" t="s">
        <v>2777</v>
      </c>
      <c r="J4" s="20" t="s">
        <v>2778</v>
      </c>
    </row>
    <row r="5" spans="1:10" ht="25.5">
      <c r="A5" s="162" t="str">
        <f>Declaration!B9</f>
        <v>Declaration Scope (*):</v>
      </c>
      <c r="B5" s="161" t="str">
        <f>Declaration!D9</f>
        <v>A. Company Level</v>
      </c>
      <c r="C5" s="161" t="str">
        <f>IF(H5=1,J5,I5)</f>
        <v>Completed</v>
      </c>
      <c r="D5" s="178" t="str">
        <f>IF(H5=1,"Click here to enter Declaration Scope","")</f>
        <v/>
      </c>
      <c r="E5" s="129" t="s">
        <v>2821</v>
      </c>
      <c r="F5" s="176">
        <v>1</v>
      </c>
      <c r="G5" s="126">
        <f>IF(B5=0,1,0)</f>
        <v>0</v>
      </c>
      <c r="H5" s="127">
        <f t="shared" ref="H5:H19" si="0">F5*G5</f>
        <v>0</v>
      </c>
      <c r="I5" s="20" t="s">
        <v>2777</v>
      </c>
      <c r="J5" s="20" t="s">
        <v>2779</v>
      </c>
    </row>
    <row r="6" spans="1:10" ht="25.5">
      <c r="A6" s="162" t="str">
        <f>Declaration!B10</f>
        <v>Description of Scope:</v>
      </c>
      <c r="B6" s="161" t="str">
        <f>Declaration!D10</f>
        <v>All products under Sonetics , Firecom and Flightcombrands</v>
      </c>
      <c r="C6" s="161" t="str">
        <f>IF(H6=1,J6,I6)</f>
        <v>Completed</v>
      </c>
      <c r="D6" s="178" t="str">
        <f>IF(H6=1,"Click here to provide a Description of Scope","")</f>
        <v/>
      </c>
      <c r="E6" s="129" t="s">
        <v>2821</v>
      </c>
      <c r="F6" s="177">
        <f>IF(OR(B5=Declaration!P9,B5=Declaration!S9,B5=0),0,1)</f>
        <v>0</v>
      </c>
      <c r="G6" s="126">
        <f>IF(B6=0,1,0)</f>
        <v>0</v>
      </c>
      <c r="H6" s="127">
        <f t="shared" si="0"/>
        <v>0</v>
      </c>
      <c r="I6" s="20" t="s">
        <v>2777</v>
      </c>
      <c r="J6" s="20" t="s">
        <v>2780</v>
      </c>
    </row>
    <row r="7" spans="1:10" ht="25.5">
      <c r="A7" s="162" t="str">
        <f>Declaration!B14</f>
        <v>Authorized Company Representative Name (*):</v>
      </c>
      <c r="B7" s="161" t="str">
        <f>Declaration!D14</f>
        <v>Michael Heade</v>
      </c>
      <c r="C7" s="161" t="str">
        <f t="shared" ref="C7:C50" si="1">IF(H7=1,J7,I7)</f>
        <v>Completed</v>
      </c>
      <c r="D7" s="178" t="str">
        <f>IF(H7=1,"Click here to enter an Authorized Company Representative's name","")</f>
        <v/>
      </c>
      <c r="E7" s="129" t="s">
        <v>2821</v>
      </c>
      <c r="F7" s="176">
        <v>1</v>
      </c>
      <c r="G7" s="126">
        <f t="shared" ref="G7:G19" si="2">IF(B7=0,1,0)</f>
        <v>0</v>
      </c>
      <c r="H7" s="127">
        <f t="shared" si="0"/>
        <v>0</v>
      </c>
      <c r="I7" s="20" t="s">
        <v>2777</v>
      </c>
      <c r="J7" s="20" t="s">
        <v>2781</v>
      </c>
    </row>
    <row r="8" spans="1:10" ht="25.5">
      <c r="A8" s="162" t="str">
        <f>Declaration!B16</f>
        <v>Representative Email (*):</v>
      </c>
      <c r="B8" s="161" t="str">
        <f>Declaration!D16</f>
        <v>michael.heade@soneticscorp.com</v>
      </c>
      <c r="C8" s="161" t="str">
        <f t="shared" si="1"/>
        <v>Completed</v>
      </c>
      <c r="D8" s="178" t="str">
        <f>IF(H8=1,"Click here to enter Representative's email","")</f>
        <v/>
      </c>
      <c r="E8" s="129" t="s">
        <v>2821</v>
      </c>
      <c r="F8" s="176">
        <v>1</v>
      </c>
      <c r="G8" s="126">
        <f t="shared" si="2"/>
        <v>0</v>
      </c>
      <c r="H8" s="127">
        <f t="shared" si="0"/>
        <v>0</v>
      </c>
      <c r="I8" s="20" t="s">
        <v>2777</v>
      </c>
      <c r="J8" s="20" t="s">
        <v>2782</v>
      </c>
    </row>
    <row r="9" spans="1:10" ht="25.5">
      <c r="A9" s="162" t="str">
        <f>Declaration!B18</f>
        <v>Date of Completion (*):</v>
      </c>
      <c r="B9" s="163">
        <f>Declaration!D18</f>
        <v>39815</v>
      </c>
      <c r="C9" s="161" t="str">
        <f t="shared" si="1"/>
        <v>Completed</v>
      </c>
      <c r="D9" s="178" t="str">
        <f>IF(H9=1,"Click here to enter Date of Completion","")</f>
        <v/>
      </c>
      <c r="E9" s="129" t="s">
        <v>2821</v>
      </c>
      <c r="F9" s="176">
        <v>1</v>
      </c>
      <c r="G9" s="126">
        <f t="shared" si="2"/>
        <v>0</v>
      </c>
      <c r="H9" s="127">
        <f t="shared" si="0"/>
        <v>0</v>
      </c>
      <c r="I9" s="20" t="s">
        <v>2777</v>
      </c>
      <c r="J9" s="20" t="s">
        <v>2783</v>
      </c>
    </row>
    <row r="10" spans="1:10" ht="76.150000000000006" customHeight="1">
      <c r="A10" s="161" t="str">
        <f>Declaration!B21</f>
        <v>1) Are any of the following metals necessary to the functionality or production of your company's products that it manufactures or contracts to manufacture? (*)</v>
      </c>
      <c r="B10" s="164"/>
      <c r="C10" s="164"/>
      <c r="D10" s="179"/>
      <c r="E10" s="129" t="s">
        <v>2826</v>
      </c>
      <c r="F10" s="176"/>
      <c r="G10" s="24"/>
      <c r="H10" s="128">
        <f t="shared" si="0"/>
        <v>0</v>
      </c>
    </row>
    <row r="11" spans="1:10" ht="25.5">
      <c r="A11" s="162" t="str">
        <f>Declaration!B22</f>
        <v>Tantalum  (*)</v>
      </c>
      <c r="B11" s="161" t="str">
        <f>Declaration!D22</f>
        <v>No</v>
      </c>
      <c r="C11" s="161" t="str">
        <f t="shared" si="1"/>
        <v>Completed</v>
      </c>
      <c r="D11" s="178" t="str">
        <f>IF(H11=1,"Click here to answer question 1 for Tantalum","")</f>
        <v/>
      </c>
      <c r="E11" s="129" t="s">
        <v>2821</v>
      </c>
      <c r="F11" s="176">
        <v>1</v>
      </c>
      <c r="G11" s="126">
        <f t="shared" si="2"/>
        <v>0</v>
      </c>
      <c r="H11" s="127">
        <f t="shared" si="0"/>
        <v>0</v>
      </c>
      <c r="I11" s="20" t="s">
        <v>2777</v>
      </c>
      <c r="J11" s="20" t="s">
        <v>2784</v>
      </c>
    </row>
    <row r="12" spans="1:10" ht="38.25">
      <c r="A12" s="162" t="str">
        <f>Declaration!B23</f>
        <v>Tin  (*)</v>
      </c>
      <c r="B12" s="161" t="str">
        <f>Declaration!D23</f>
        <v>Yes</v>
      </c>
      <c r="C12" s="161" t="str">
        <f t="shared" si="1"/>
        <v>Completed</v>
      </c>
      <c r="D12" s="178" t="str">
        <f>IF(H12=1,"Click here to answer question 1 for Tin","")</f>
        <v/>
      </c>
      <c r="E12" s="129" t="s">
        <v>2822</v>
      </c>
      <c r="F12" s="176">
        <v>1</v>
      </c>
      <c r="G12" s="126">
        <f t="shared" si="2"/>
        <v>0</v>
      </c>
      <c r="H12" s="127">
        <f t="shared" si="0"/>
        <v>0</v>
      </c>
      <c r="I12" s="20" t="s">
        <v>2777</v>
      </c>
      <c r="J12" s="20" t="s">
        <v>2785</v>
      </c>
    </row>
    <row r="13" spans="1:10" ht="38.25">
      <c r="A13" s="162" t="str">
        <f>Declaration!B24</f>
        <v>Gold  (*)</v>
      </c>
      <c r="B13" s="161" t="str">
        <f>Declaration!D24</f>
        <v>No</v>
      </c>
      <c r="C13" s="161" t="str">
        <f t="shared" si="1"/>
        <v>Completed</v>
      </c>
      <c r="D13" s="178" t="str">
        <f>IF(H13=1,"Click here to answer question 1 for Gold","")</f>
        <v/>
      </c>
      <c r="E13" s="129" t="s">
        <v>2822</v>
      </c>
      <c r="F13" s="176">
        <v>1</v>
      </c>
      <c r="G13" s="126">
        <f t="shared" si="2"/>
        <v>0</v>
      </c>
      <c r="H13" s="127">
        <f t="shared" si="0"/>
        <v>0</v>
      </c>
      <c r="I13" s="20" t="s">
        <v>2777</v>
      </c>
      <c r="J13" s="20" t="s">
        <v>2786</v>
      </c>
    </row>
    <row r="14" spans="1:10" ht="38.25">
      <c r="A14" s="162" t="str">
        <f>Declaration!B25</f>
        <v>Tungsten  (*)</v>
      </c>
      <c r="B14" s="161" t="str">
        <f>Declaration!D25</f>
        <v>No</v>
      </c>
      <c r="C14" s="161" t="str">
        <f t="shared" si="1"/>
        <v>Completed</v>
      </c>
      <c r="D14" s="178" t="str">
        <f>IF(H14=1,"Click here to answer question 1 for Tungsten","")</f>
        <v/>
      </c>
      <c r="E14" s="129" t="s">
        <v>2822</v>
      </c>
      <c r="F14" s="176">
        <v>1</v>
      </c>
      <c r="G14" s="126">
        <f t="shared" si="2"/>
        <v>0</v>
      </c>
      <c r="H14" s="127">
        <f t="shared" si="0"/>
        <v>0</v>
      </c>
      <c r="I14" s="20" t="s">
        <v>2777</v>
      </c>
      <c r="J14" s="20" t="s">
        <v>2787</v>
      </c>
    </row>
    <row r="15" spans="1:10" ht="51">
      <c r="A15" s="161" t="str">
        <f>Declaration!B27</f>
        <v>2) Do the following metals (necessary to the functionality or production of your company's products) originate from the DRC or an adjoining country? (*)</v>
      </c>
      <c r="B15" s="164"/>
      <c r="C15" s="164"/>
      <c r="D15" s="179"/>
      <c r="E15" s="129" t="s">
        <v>2823</v>
      </c>
      <c r="F15" s="176"/>
      <c r="G15" s="24"/>
      <c r="H15" s="24"/>
    </row>
    <row r="16" spans="1:10" ht="38.25">
      <c r="A16" s="162" t="str">
        <f>Declaration!B28</f>
        <v xml:space="preserve">Tantalum  </v>
      </c>
      <c r="B16" s="161" t="str">
        <f>Declaration!D28</f>
        <v>No</v>
      </c>
      <c r="C16" s="161" t="str">
        <f t="shared" si="1"/>
        <v>Completed</v>
      </c>
      <c r="D16" s="180" t="str">
        <f>IF(H16=1,"Click here to answer question 2 for Tantalum","")</f>
        <v/>
      </c>
      <c r="E16" s="129" t="s">
        <v>2822</v>
      </c>
      <c r="F16" s="177">
        <f>IF(B11="No",0,1)</f>
        <v>0</v>
      </c>
      <c r="G16" s="126">
        <f t="shared" si="2"/>
        <v>0</v>
      </c>
      <c r="H16" s="127">
        <f t="shared" si="0"/>
        <v>0</v>
      </c>
      <c r="I16" s="20" t="s">
        <v>2777</v>
      </c>
      <c r="J16" s="20" t="s">
        <v>2788</v>
      </c>
    </row>
    <row r="17" spans="1:10" ht="38.25">
      <c r="A17" s="162" t="str">
        <f>Declaration!B29</f>
        <v>Tin  (*)</v>
      </c>
      <c r="B17" s="161" t="str">
        <f>Declaration!D29</f>
        <v>No</v>
      </c>
      <c r="C17" s="161" t="str">
        <f t="shared" si="1"/>
        <v>Completed</v>
      </c>
      <c r="D17" s="180" t="str">
        <f>IF(H17=1,"Click here to answer question 2 for Tin","")</f>
        <v/>
      </c>
      <c r="E17" s="129" t="s">
        <v>2822</v>
      </c>
      <c r="F17" s="177">
        <f>IF(B12="No",0,1)</f>
        <v>1</v>
      </c>
      <c r="G17" s="126">
        <f t="shared" si="2"/>
        <v>0</v>
      </c>
      <c r="H17" s="127">
        <f t="shared" si="0"/>
        <v>0</v>
      </c>
      <c r="I17" s="20" t="s">
        <v>2777</v>
      </c>
      <c r="J17" s="20" t="s">
        <v>2789</v>
      </c>
    </row>
    <row r="18" spans="1:10" ht="38.25">
      <c r="A18" s="162" t="str">
        <f>Declaration!B30</f>
        <v xml:space="preserve">Gold  </v>
      </c>
      <c r="B18" s="161" t="str">
        <f>Declaration!D30</f>
        <v>No</v>
      </c>
      <c r="C18" s="161" t="str">
        <f t="shared" si="1"/>
        <v>Completed</v>
      </c>
      <c r="D18" s="180" t="str">
        <f>IF(H18=1,"Click here to answer question 2 for Gold","")</f>
        <v/>
      </c>
      <c r="E18" s="129" t="s">
        <v>2822</v>
      </c>
      <c r="F18" s="177">
        <f>IF(B13="No",0,1)</f>
        <v>0</v>
      </c>
      <c r="G18" s="126">
        <f t="shared" si="2"/>
        <v>0</v>
      </c>
      <c r="H18" s="127">
        <f t="shared" si="0"/>
        <v>0</v>
      </c>
      <c r="I18" s="20" t="s">
        <v>2777</v>
      </c>
      <c r="J18" s="20" t="s">
        <v>2790</v>
      </c>
    </row>
    <row r="19" spans="1:10" ht="38.25">
      <c r="A19" s="162" t="str">
        <f>Declaration!B31</f>
        <v xml:space="preserve">Tungsten  </v>
      </c>
      <c r="B19" s="161" t="str">
        <f>Declaration!D31</f>
        <v>No</v>
      </c>
      <c r="C19" s="161" t="str">
        <f t="shared" si="1"/>
        <v>Completed</v>
      </c>
      <c r="D19" s="180" t="str">
        <f>IF(H19=1,"Click here to answer question 2 for Tungsten","")</f>
        <v/>
      </c>
      <c r="E19" s="129" t="s">
        <v>2822</v>
      </c>
      <c r="F19" s="177">
        <f>IF(B14="No",0,1)</f>
        <v>0</v>
      </c>
      <c r="G19" s="126">
        <f t="shared" si="2"/>
        <v>0</v>
      </c>
      <c r="H19" s="127">
        <f t="shared" si="0"/>
        <v>0</v>
      </c>
      <c r="I19" s="20" t="s">
        <v>2777</v>
      </c>
      <c r="J19" s="20" t="s">
        <v>2791</v>
      </c>
    </row>
    <row r="20" spans="1:10" ht="38.25">
      <c r="A20" s="161" t="str">
        <f>Declaration!B33</f>
        <v>3) Do the following metals (necessary to the functionality or production of your products) come from a recycler or scrap supplier? (*)</v>
      </c>
      <c r="B20" s="164"/>
      <c r="C20" s="164"/>
      <c r="D20" s="179"/>
      <c r="E20" s="129" t="s">
        <v>2822</v>
      </c>
      <c r="F20" s="176"/>
      <c r="G20" s="24"/>
      <c r="H20" s="24"/>
    </row>
    <row r="21" spans="1:10" ht="38.25">
      <c r="A21" s="162" t="str">
        <f>Declaration!B34</f>
        <v xml:space="preserve">Tantalum  </v>
      </c>
      <c r="B21" s="161" t="str">
        <f>Declaration!D34</f>
        <v>No</v>
      </c>
      <c r="C21" s="161" t="str">
        <f t="shared" si="1"/>
        <v>Completed</v>
      </c>
      <c r="D21" s="180" t="str">
        <f>IF(H21=1,"Click here to answer question 3 for Tantalum","")</f>
        <v/>
      </c>
      <c r="E21" s="129" t="s">
        <v>2822</v>
      </c>
      <c r="F21" s="177">
        <f>IF(B11="No",0,1)</f>
        <v>0</v>
      </c>
      <c r="G21" s="126">
        <f t="shared" ref="G21:G49" si="3">IF(B21=0,1,0)</f>
        <v>0</v>
      </c>
      <c r="H21" s="127">
        <f t="shared" ref="H21:H51" si="4">F21*G21</f>
        <v>0</v>
      </c>
      <c r="I21" s="20" t="s">
        <v>2777</v>
      </c>
      <c r="J21" s="20" t="s">
        <v>2792</v>
      </c>
    </row>
    <row r="22" spans="1:10" ht="38.25">
      <c r="A22" s="162" t="str">
        <f>Declaration!B35</f>
        <v>Tin  (*)</v>
      </c>
      <c r="B22" s="161" t="str">
        <f>Declaration!D35</f>
        <v>No</v>
      </c>
      <c r="C22" s="161" t="str">
        <f t="shared" si="1"/>
        <v>Completed</v>
      </c>
      <c r="D22" s="180" t="str">
        <f>IF(H22=1,"Click here to answer question 3 for Tin","")</f>
        <v/>
      </c>
      <c r="E22" s="129" t="s">
        <v>2822</v>
      </c>
      <c r="F22" s="177">
        <f>IF(B12="No",0,1)</f>
        <v>1</v>
      </c>
      <c r="G22" s="126">
        <f t="shared" si="3"/>
        <v>0</v>
      </c>
      <c r="H22" s="127">
        <f t="shared" si="4"/>
        <v>0</v>
      </c>
      <c r="I22" s="20" t="s">
        <v>2777</v>
      </c>
      <c r="J22" s="20" t="s">
        <v>2793</v>
      </c>
    </row>
    <row r="23" spans="1:10" ht="38.25">
      <c r="A23" s="162" t="str">
        <f>Declaration!B36</f>
        <v xml:space="preserve">Gold  </v>
      </c>
      <c r="B23" s="161" t="str">
        <f>Declaration!D36</f>
        <v>No</v>
      </c>
      <c r="C23" s="161" t="str">
        <f t="shared" si="1"/>
        <v>Completed</v>
      </c>
      <c r="D23" s="180" t="str">
        <f>IF(H23=1,"Click here to answer question 3 for Gold","")</f>
        <v/>
      </c>
      <c r="E23" s="129" t="s">
        <v>2822</v>
      </c>
      <c r="F23" s="177">
        <f>IF(B13="No",0,1)</f>
        <v>0</v>
      </c>
      <c r="G23" s="126">
        <f t="shared" si="3"/>
        <v>0</v>
      </c>
      <c r="H23" s="127">
        <f t="shared" si="4"/>
        <v>0</v>
      </c>
      <c r="I23" s="20" t="s">
        <v>2777</v>
      </c>
      <c r="J23" s="20" t="s">
        <v>2794</v>
      </c>
    </row>
    <row r="24" spans="1:10" ht="38.25">
      <c r="A24" s="162" t="str">
        <f>Declaration!B37</f>
        <v xml:space="preserve">Tungsten  </v>
      </c>
      <c r="B24" s="161" t="str">
        <f>Declaration!D37</f>
        <v>No</v>
      </c>
      <c r="C24" s="161" t="str">
        <f t="shared" si="1"/>
        <v>Completed</v>
      </c>
      <c r="D24" s="180" t="str">
        <f>IF(H24=1,"Click here to answer question 3 for Tungsten","")</f>
        <v/>
      </c>
      <c r="E24" s="129" t="s">
        <v>2822</v>
      </c>
      <c r="F24" s="177">
        <f>IF(B14="No",0,1)</f>
        <v>0</v>
      </c>
      <c r="G24" s="126">
        <f t="shared" si="3"/>
        <v>0</v>
      </c>
      <c r="H24" s="127">
        <f t="shared" si="4"/>
        <v>0</v>
      </c>
      <c r="I24" s="20" t="s">
        <v>2777</v>
      </c>
      <c r="J24" s="20" t="s">
        <v>2795</v>
      </c>
    </row>
    <row r="25" spans="1:10" ht="38.25">
      <c r="A25" s="161" t="str">
        <f>Declaration!B39</f>
        <v>4) Have you received completed Conflict Minerals Reporting Templates from all of your suppliers? (*)</v>
      </c>
      <c r="B25" s="164"/>
      <c r="C25" s="164"/>
      <c r="D25" s="179"/>
      <c r="E25" s="129" t="s">
        <v>2822</v>
      </c>
      <c r="F25" s="176"/>
      <c r="G25" s="24"/>
      <c r="H25" s="24"/>
    </row>
    <row r="26" spans="1:10" ht="25.5">
      <c r="A26" s="162" t="str">
        <f>Declaration!B40</f>
        <v xml:space="preserve">Tantalum  </v>
      </c>
      <c r="B26" s="161" t="str">
        <f>Declaration!D40</f>
        <v>No - none</v>
      </c>
      <c r="C26" s="161" t="str">
        <f t="shared" si="1"/>
        <v>Completed</v>
      </c>
      <c r="D26" s="178" t="str">
        <f>IF(H26=1,"Click here to answer question 4 for Tantalum","")</f>
        <v/>
      </c>
      <c r="E26" s="129" t="s">
        <v>2821</v>
      </c>
      <c r="F26" s="177">
        <f>IF(B11="No",0,1)</f>
        <v>0</v>
      </c>
      <c r="G26" s="126">
        <f t="shared" si="3"/>
        <v>0</v>
      </c>
      <c r="H26" s="127">
        <f t="shared" si="4"/>
        <v>0</v>
      </c>
      <c r="I26" s="20" t="s">
        <v>2777</v>
      </c>
      <c r="J26" s="20" t="s">
        <v>2796</v>
      </c>
    </row>
    <row r="27" spans="1:10" ht="25.5">
      <c r="A27" s="162" t="str">
        <f>Declaration!B41</f>
        <v>Tin  (*)</v>
      </c>
      <c r="B27" s="161" t="str">
        <f>Declaration!D41</f>
        <v>Yes</v>
      </c>
      <c r="C27" s="161" t="str">
        <f t="shared" si="1"/>
        <v>Completed</v>
      </c>
      <c r="D27" s="178" t="str">
        <f>IF(H27=1,"Click here to answer question 4 for Tin","")</f>
        <v/>
      </c>
      <c r="E27" s="129" t="s">
        <v>2821</v>
      </c>
      <c r="F27" s="177">
        <f>IF(B12="No",0,1)</f>
        <v>1</v>
      </c>
      <c r="G27" s="126">
        <f t="shared" si="3"/>
        <v>0</v>
      </c>
      <c r="H27" s="127">
        <f t="shared" si="4"/>
        <v>0</v>
      </c>
      <c r="I27" s="20" t="s">
        <v>2777</v>
      </c>
      <c r="J27" s="20" t="s">
        <v>2797</v>
      </c>
    </row>
    <row r="28" spans="1:10" ht="25.5">
      <c r="A28" s="162" t="str">
        <f>Declaration!B42</f>
        <v xml:space="preserve">Gold  </v>
      </c>
      <c r="B28" s="161" t="str">
        <f>Declaration!D42</f>
        <v>No - none</v>
      </c>
      <c r="C28" s="161" t="str">
        <f t="shared" si="1"/>
        <v>Completed</v>
      </c>
      <c r="D28" s="178" t="str">
        <f>IF(H28=1,"Click here to answer question 4 for Gold","")</f>
        <v/>
      </c>
      <c r="E28" s="129" t="s">
        <v>2821</v>
      </c>
      <c r="F28" s="177">
        <f>IF(B13="No",0,1)</f>
        <v>0</v>
      </c>
      <c r="G28" s="126">
        <f t="shared" si="3"/>
        <v>0</v>
      </c>
      <c r="H28" s="127">
        <f t="shared" si="4"/>
        <v>0</v>
      </c>
      <c r="I28" s="20" t="s">
        <v>2777</v>
      </c>
      <c r="J28" s="20" t="s">
        <v>2798</v>
      </c>
    </row>
    <row r="29" spans="1:10" ht="25.5">
      <c r="A29" s="162" t="str">
        <f>Declaration!B43</f>
        <v xml:space="preserve">Tungsten  </v>
      </c>
      <c r="B29" s="161" t="str">
        <f>Declaration!D43</f>
        <v>No - none</v>
      </c>
      <c r="C29" s="161" t="str">
        <f t="shared" si="1"/>
        <v>Completed</v>
      </c>
      <c r="D29" s="178" t="str">
        <f>IF(H29=1,"Click here to answer question 4 for Tungsten","")</f>
        <v/>
      </c>
      <c r="E29" s="129" t="s">
        <v>2821</v>
      </c>
      <c r="F29" s="177">
        <f>IF(B14="No",0,1)</f>
        <v>0</v>
      </c>
      <c r="G29" s="126">
        <f t="shared" si="3"/>
        <v>0</v>
      </c>
      <c r="H29" s="127">
        <f t="shared" si="4"/>
        <v>0</v>
      </c>
      <c r="I29" s="20" t="s">
        <v>2777</v>
      </c>
      <c r="J29" s="20" t="s">
        <v>2799</v>
      </c>
    </row>
    <row r="30" spans="1:10" ht="51">
      <c r="A30" s="161" t="str">
        <f>Declaration!B45</f>
        <v>5) For each of the following metals, have you identified all of the smelters your company and its suppliers use to supply the products included within the declaration scope indicated above? (*)</v>
      </c>
      <c r="B30" s="164"/>
      <c r="C30" s="164"/>
      <c r="D30" s="179"/>
      <c r="E30" s="129" t="s">
        <v>2823</v>
      </c>
      <c r="F30" s="176"/>
      <c r="G30" s="24"/>
      <c r="H30" s="24"/>
    </row>
    <row r="31" spans="1:10" ht="38.25">
      <c r="A31" s="162" t="str">
        <f>Declaration!B46</f>
        <v xml:space="preserve">Tantalum  </v>
      </c>
      <c r="B31" s="161" t="str">
        <f>Declaration!D46</f>
        <v>No</v>
      </c>
      <c r="C31" s="161" t="str">
        <f t="shared" si="1"/>
        <v>Completed</v>
      </c>
      <c r="D31" s="180" t="str">
        <f>IF(H31=1,"Click here to answer question 5 for Tantalum","")</f>
        <v/>
      </c>
      <c r="E31" s="129" t="s">
        <v>2822</v>
      </c>
      <c r="F31" s="177">
        <f>IF(B11="No",0,1)</f>
        <v>0</v>
      </c>
      <c r="G31" s="126">
        <f t="shared" si="3"/>
        <v>0</v>
      </c>
      <c r="H31" s="127">
        <f t="shared" si="4"/>
        <v>0</v>
      </c>
      <c r="I31" s="20" t="s">
        <v>2777</v>
      </c>
      <c r="J31" s="20" t="s">
        <v>2800</v>
      </c>
    </row>
    <row r="32" spans="1:10" ht="38.25">
      <c r="A32" s="162" t="str">
        <f>Declaration!B47</f>
        <v>Tin  (*)</v>
      </c>
      <c r="B32" s="161" t="str">
        <f>Declaration!D47</f>
        <v>Yes all smelters have been provided</v>
      </c>
      <c r="C32" s="161" t="str">
        <f t="shared" si="1"/>
        <v>Completed</v>
      </c>
      <c r="D32" s="180" t="str">
        <f>IF(H32=1,"Click here to answer question 5 for Tin","")</f>
        <v/>
      </c>
      <c r="E32" s="129" t="s">
        <v>2822</v>
      </c>
      <c r="F32" s="177">
        <f>IF(B12="No",0,1)</f>
        <v>1</v>
      </c>
      <c r="G32" s="126">
        <f t="shared" si="3"/>
        <v>0</v>
      </c>
      <c r="H32" s="127">
        <f t="shared" si="4"/>
        <v>0</v>
      </c>
      <c r="I32" s="20" t="s">
        <v>2777</v>
      </c>
      <c r="J32" s="20" t="s">
        <v>2801</v>
      </c>
    </row>
    <row r="33" spans="1:10" ht="38.25">
      <c r="A33" s="162" t="str">
        <f>Declaration!B48</f>
        <v xml:space="preserve">Gold  </v>
      </c>
      <c r="B33" s="161" t="str">
        <f>Declaration!D48</f>
        <v>No</v>
      </c>
      <c r="C33" s="161" t="str">
        <f t="shared" si="1"/>
        <v>Completed</v>
      </c>
      <c r="D33" s="180" t="str">
        <f>IF(H33=1,"Click here to answer question 5 for Gold","")</f>
        <v/>
      </c>
      <c r="E33" s="129" t="s">
        <v>2822</v>
      </c>
      <c r="F33" s="177">
        <f>IF(B13="No",0,1)</f>
        <v>0</v>
      </c>
      <c r="G33" s="126">
        <f t="shared" si="3"/>
        <v>0</v>
      </c>
      <c r="H33" s="127">
        <f t="shared" si="4"/>
        <v>0</v>
      </c>
      <c r="I33" s="20" t="s">
        <v>2777</v>
      </c>
      <c r="J33" s="20" t="s">
        <v>2802</v>
      </c>
    </row>
    <row r="34" spans="1:10" ht="38.25">
      <c r="A34" s="162" t="str">
        <f>Declaration!B49</f>
        <v xml:space="preserve">Tungsten  </v>
      </c>
      <c r="B34" s="161" t="str">
        <f>Declaration!D49</f>
        <v>No</v>
      </c>
      <c r="C34" s="161" t="str">
        <f t="shared" si="1"/>
        <v>Completed</v>
      </c>
      <c r="D34" s="180" t="str">
        <f>IF(H34=1,"Click here to answer question 5 for Tungsten","")</f>
        <v/>
      </c>
      <c r="E34" s="129" t="s">
        <v>2822</v>
      </c>
      <c r="F34" s="177">
        <f>IF(B14="No",0,1)</f>
        <v>0</v>
      </c>
      <c r="G34" s="126">
        <f t="shared" si="3"/>
        <v>0</v>
      </c>
      <c r="H34" s="127">
        <f t="shared" si="4"/>
        <v>0</v>
      </c>
      <c r="I34" s="20" t="s">
        <v>2777</v>
      </c>
      <c r="J34" s="20" t="s">
        <v>2803</v>
      </c>
    </row>
    <row r="35" spans="1:10" ht="63.75">
      <c r="A35" s="161" t="str">
        <f>Declaration!B51</f>
        <v>6) Have all of the smelters used by your company and its suppliers been validated as compliant in accordance with the Conflict-Free Smelter (CFS) Program and listed on the Compliant Smelter List for the following metals? (*)</v>
      </c>
      <c r="B35" s="164"/>
      <c r="C35" s="164"/>
      <c r="D35" s="179"/>
      <c r="E35" s="129" t="s">
        <v>2824</v>
      </c>
      <c r="F35" s="176"/>
      <c r="G35" s="24"/>
      <c r="H35" s="24"/>
    </row>
    <row r="36" spans="1:10" ht="38.25">
      <c r="A36" s="162" t="str">
        <f>Declaration!B52</f>
        <v xml:space="preserve">Tantalum  </v>
      </c>
      <c r="B36" s="161" t="str">
        <f>Declaration!D52</f>
        <v>No</v>
      </c>
      <c r="C36" s="161" t="str">
        <f t="shared" si="1"/>
        <v>Completed</v>
      </c>
      <c r="D36" s="181" t="str">
        <f>IF(H36=1,"Click here to answer question 6 for Tantalum","")</f>
        <v/>
      </c>
      <c r="E36" s="129" t="s">
        <v>2822</v>
      </c>
      <c r="F36" s="177">
        <f>IF(B11="No",0,1)</f>
        <v>0</v>
      </c>
      <c r="G36" s="126">
        <f t="shared" si="3"/>
        <v>0</v>
      </c>
      <c r="H36" s="127">
        <f t="shared" si="4"/>
        <v>0</v>
      </c>
      <c r="I36" s="20" t="s">
        <v>2777</v>
      </c>
      <c r="J36" s="20" t="s">
        <v>2804</v>
      </c>
    </row>
    <row r="37" spans="1:10" ht="38.25">
      <c r="A37" s="162" t="str">
        <f>Declaration!B53</f>
        <v>Tin  (*)</v>
      </c>
      <c r="B37" s="161" t="str">
        <f>Declaration!D53</f>
        <v>Yes</v>
      </c>
      <c r="C37" s="161" t="str">
        <f t="shared" si="1"/>
        <v>Completed</v>
      </c>
      <c r="D37" s="181" t="str">
        <f>IF(H37=1,"Click here to answer question 6 for Tin","")</f>
        <v/>
      </c>
      <c r="E37" s="129" t="s">
        <v>2822</v>
      </c>
      <c r="F37" s="177">
        <f>IF(B12="No",0,1)</f>
        <v>1</v>
      </c>
      <c r="G37" s="126">
        <f t="shared" si="3"/>
        <v>0</v>
      </c>
      <c r="H37" s="127">
        <f t="shared" si="4"/>
        <v>0</v>
      </c>
      <c r="I37" s="20" t="s">
        <v>2777</v>
      </c>
      <c r="J37" s="20" t="s">
        <v>2805</v>
      </c>
    </row>
    <row r="38" spans="1:10" ht="38.25">
      <c r="A38" s="162" t="str">
        <f>Declaration!B54</f>
        <v xml:space="preserve">Gold  </v>
      </c>
      <c r="B38" s="161" t="str">
        <f>Declaration!D54</f>
        <v>No</v>
      </c>
      <c r="C38" s="161" t="str">
        <f t="shared" si="1"/>
        <v>Completed</v>
      </c>
      <c r="D38" s="181" t="str">
        <f>IF(H38=1,"Click here to answer question 6 for Gold","")</f>
        <v/>
      </c>
      <c r="E38" s="129" t="s">
        <v>2822</v>
      </c>
      <c r="F38" s="177">
        <f>IF(B13="No",0,1)</f>
        <v>0</v>
      </c>
      <c r="G38" s="126">
        <f t="shared" si="3"/>
        <v>0</v>
      </c>
      <c r="H38" s="127">
        <f t="shared" si="4"/>
        <v>0</v>
      </c>
      <c r="I38" s="20" t="s">
        <v>2777</v>
      </c>
      <c r="J38" s="20" t="s">
        <v>2806</v>
      </c>
    </row>
    <row r="39" spans="1:10" ht="38.25">
      <c r="A39" s="162" t="str">
        <f>Declaration!B55</f>
        <v xml:space="preserve">Tungsten  </v>
      </c>
      <c r="B39" s="161" t="str">
        <f>Declaration!D55</f>
        <v>No</v>
      </c>
      <c r="C39" s="161" t="str">
        <f t="shared" si="1"/>
        <v>Completed</v>
      </c>
      <c r="D39" s="181" t="str">
        <f>IF(H39=1,"Click here to answer question 6 for Tungsten","")</f>
        <v/>
      </c>
      <c r="E39" s="129" t="s">
        <v>2822</v>
      </c>
      <c r="F39" s="177">
        <f>IF(B14="No",0,1)</f>
        <v>0</v>
      </c>
      <c r="G39" s="126">
        <f t="shared" si="3"/>
        <v>0</v>
      </c>
      <c r="H39" s="127">
        <f t="shared" si="4"/>
        <v>0</v>
      </c>
      <c r="I39" s="20" t="s">
        <v>2777</v>
      </c>
      <c r="J39" s="20" t="s">
        <v>2807</v>
      </c>
    </row>
    <row r="40" spans="1:10" ht="38.25">
      <c r="A40" s="161" t="str">
        <f>Declaration!B59</f>
        <v>A. Do you have a policy in place that includes DRC conflict-free sourcing? (*)</v>
      </c>
      <c r="B40" s="161" t="str">
        <f>Declaration!D59</f>
        <v>Yes</v>
      </c>
      <c r="C40" s="161" t="str">
        <f t="shared" si="1"/>
        <v>Completed</v>
      </c>
      <c r="D40" s="178" t="str">
        <f>IF(H40=1,"Click here to document answer on DRC Conflict-Free sourcing policy","")</f>
        <v/>
      </c>
      <c r="E40" s="129" t="s">
        <v>2825</v>
      </c>
      <c r="F40" s="177">
        <f>IF(AND(B$11="No",B$12="No",B$13="No",B$14="No"),0,1)</f>
        <v>1</v>
      </c>
      <c r="G40" s="126">
        <f t="shared" si="3"/>
        <v>0</v>
      </c>
      <c r="H40" s="127">
        <f t="shared" si="4"/>
        <v>0</v>
      </c>
      <c r="I40" s="20" t="s">
        <v>2777</v>
      </c>
      <c r="J40" s="20" t="s">
        <v>2808</v>
      </c>
    </row>
    <row r="41" spans="1:10" ht="38.25">
      <c r="A41" s="161" t="str">
        <f>Declaration!B61</f>
        <v>B. Is this policy publicly available on your website? (*)</v>
      </c>
      <c r="B41" s="161" t="str">
        <f>Declaration!D61</f>
        <v>Yes</v>
      </c>
      <c r="C41" s="161" t="str">
        <f t="shared" si="1"/>
        <v>Completed</v>
      </c>
      <c r="D41" s="178" t="str">
        <f>IF(H41=1,"Click here to document answer on public availability","")</f>
        <v/>
      </c>
      <c r="E41" s="129" t="s">
        <v>2822</v>
      </c>
      <c r="F41" s="177">
        <f t="shared" ref="F41:F51" si="5">IF(AND(B$11="No",B$12="No",B$13="No",B$14="No"),0,1)</f>
        <v>1</v>
      </c>
      <c r="G41" s="126">
        <f t="shared" si="3"/>
        <v>0</v>
      </c>
      <c r="H41" s="127">
        <f t="shared" si="4"/>
        <v>0</v>
      </c>
      <c r="I41" s="20" t="s">
        <v>2777</v>
      </c>
      <c r="J41" s="20" t="s">
        <v>2809</v>
      </c>
    </row>
    <row r="42" spans="1:10" ht="38.25">
      <c r="A42" s="161" t="str">
        <f>Declaration!B63</f>
        <v>C. Do you require your direct suppliers to be DRC conflict-free? (*)</v>
      </c>
      <c r="B42" s="161" t="str">
        <f>Declaration!D63</f>
        <v>Yes included in standard contract language</v>
      </c>
      <c r="C42" s="161" t="str">
        <f t="shared" si="1"/>
        <v>Completed</v>
      </c>
      <c r="D42" s="178" t="str">
        <f>IF(H42=1,"Click here to document supplier requirement","")</f>
        <v/>
      </c>
      <c r="E42" s="129" t="s">
        <v>2825</v>
      </c>
      <c r="F42" s="177">
        <f t="shared" si="5"/>
        <v>1</v>
      </c>
      <c r="G42" s="126">
        <f t="shared" si="3"/>
        <v>0</v>
      </c>
      <c r="H42" s="127">
        <f t="shared" si="4"/>
        <v>0</v>
      </c>
      <c r="I42" s="20" t="s">
        <v>2777</v>
      </c>
      <c r="J42" s="20" t="s">
        <v>2810</v>
      </c>
    </row>
    <row r="43" spans="1:10" ht="51">
      <c r="A43" s="161" t="str">
        <f>Declaration!B65</f>
        <v>D. Do you require your direct suppliers to source from smelters validated as compliant to a CFS protocol using the CFS Compliant Smelter List? (*)</v>
      </c>
      <c r="B43" s="161" t="str">
        <f>Declaration!D65</f>
        <v>Yes</v>
      </c>
      <c r="C43" s="161" t="str">
        <f t="shared" si="1"/>
        <v>Completed</v>
      </c>
      <c r="D43" s="178" t="str">
        <f>IF(H43=1,"Click here to document use of CFS list","")</f>
        <v/>
      </c>
      <c r="E43" s="129" t="s">
        <v>2823</v>
      </c>
      <c r="F43" s="177">
        <f t="shared" si="5"/>
        <v>1</v>
      </c>
      <c r="G43" s="126">
        <f t="shared" si="3"/>
        <v>0</v>
      </c>
      <c r="H43" s="127">
        <f t="shared" si="4"/>
        <v>0</v>
      </c>
      <c r="I43" s="20" t="s">
        <v>2777</v>
      </c>
      <c r="J43" s="20" t="s">
        <v>2811</v>
      </c>
    </row>
    <row r="44" spans="1:10" ht="25.5">
      <c r="A44" s="161" t="str">
        <f>Declaration!B67</f>
        <v>E. Have you implemented due diligence measures for conflict-free sourcing? (*)</v>
      </c>
      <c r="B44" s="161" t="str">
        <f>Declaration!D67</f>
        <v>Yes</v>
      </c>
      <c r="C44" s="161" t="str">
        <f t="shared" si="1"/>
        <v>Completed</v>
      </c>
      <c r="D44" s="178" t="str">
        <f>IF(H44=1,"Click here to document Conflict Minerals due diligence","")</f>
        <v/>
      </c>
      <c r="E44" s="129" t="s">
        <v>2821</v>
      </c>
      <c r="F44" s="177">
        <f t="shared" si="5"/>
        <v>1</v>
      </c>
      <c r="G44" s="126">
        <f t="shared" si="3"/>
        <v>0</v>
      </c>
      <c r="H44" s="127">
        <f t="shared" si="4"/>
        <v>0</v>
      </c>
      <c r="I44" s="20" t="s">
        <v>2777</v>
      </c>
      <c r="J44" s="20" t="s">
        <v>2812</v>
      </c>
    </row>
    <row r="45" spans="1:10" ht="38.25">
      <c r="A45" s="161" t="str">
        <f>Declaration!B69</f>
        <v>F. Do you request your suppliers to fill out this Conflict Minerals Reporting Template? (*)</v>
      </c>
      <c r="B45" s="161" t="str">
        <f>Declaration!D69</f>
        <v>Yes</v>
      </c>
      <c r="C45" s="161" t="str">
        <f t="shared" si="1"/>
        <v>Completed</v>
      </c>
      <c r="D45" s="178" t="str">
        <f>IF(H45=1,"Click here to document supplier requirement for surveys","")</f>
        <v/>
      </c>
      <c r="E45" s="129" t="s">
        <v>2825</v>
      </c>
      <c r="F45" s="177">
        <f t="shared" si="5"/>
        <v>1</v>
      </c>
      <c r="G45" s="126">
        <f t="shared" si="3"/>
        <v>0</v>
      </c>
      <c r="H45" s="127">
        <f t="shared" si="4"/>
        <v>0</v>
      </c>
      <c r="I45" s="20" t="s">
        <v>2777</v>
      </c>
      <c r="J45" s="20" t="s">
        <v>2813</v>
      </c>
    </row>
    <row r="46" spans="1:10" ht="25.5">
      <c r="A46" s="161" t="str">
        <f>Declaration!B71</f>
        <v>G. Do you request smelter names from your suppliers? (*)</v>
      </c>
      <c r="B46" s="161" t="str">
        <f>Declaration!D71</f>
        <v>Yes</v>
      </c>
      <c r="C46" s="161" t="str">
        <f t="shared" si="1"/>
        <v>Completed</v>
      </c>
      <c r="D46" s="178" t="str">
        <f>IF(H46=1,"Click here to document smelter name collection","")</f>
        <v/>
      </c>
      <c r="E46" s="129" t="s">
        <v>2821</v>
      </c>
      <c r="F46" s="177">
        <f t="shared" si="5"/>
        <v>1</v>
      </c>
      <c r="G46" s="126">
        <f t="shared" si="3"/>
        <v>0</v>
      </c>
      <c r="H46" s="127">
        <f t="shared" si="4"/>
        <v>0</v>
      </c>
      <c r="I46" s="20" t="s">
        <v>2777</v>
      </c>
      <c r="J46" s="20" t="s">
        <v>2814</v>
      </c>
    </row>
    <row r="47" spans="1:10" ht="38.25">
      <c r="A47" s="161" t="str">
        <f>Declaration!B73</f>
        <v>H. Do you verify due diligence information received from your suppliers? (*)</v>
      </c>
      <c r="B47" s="161" t="str">
        <f>Declaration!D73</f>
        <v>Yes (documentation review only)</v>
      </c>
      <c r="C47" s="161" t="str">
        <f t="shared" si="1"/>
        <v>Completed</v>
      </c>
      <c r="D47" s="178" t="str">
        <f>IF(H47=1,"Click here to document response documentation","")</f>
        <v/>
      </c>
      <c r="E47" s="129" t="s">
        <v>2822</v>
      </c>
      <c r="F47" s="177">
        <f t="shared" si="5"/>
        <v>1</v>
      </c>
      <c r="G47" s="126">
        <f t="shared" si="3"/>
        <v>0</v>
      </c>
      <c r="H47" s="127">
        <f t="shared" si="4"/>
        <v>0</v>
      </c>
      <c r="I47" s="20" t="s">
        <v>2777</v>
      </c>
      <c r="J47" s="20" t="s">
        <v>2815</v>
      </c>
    </row>
    <row r="48" spans="1:10" ht="25.5">
      <c r="A48" s="161" t="str">
        <f>Declaration!B75</f>
        <v>I. Does your verification process include corrective action management? (*)</v>
      </c>
      <c r="B48" s="161" t="str">
        <f>Declaration!D75</f>
        <v>Yes</v>
      </c>
      <c r="C48" s="161" t="str">
        <f t="shared" si="1"/>
        <v>Completed</v>
      </c>
      <c r="D48" s="178" t="str">
        <f>IF(H48=1,"Click here to document corrective action","")</f>
        <v/>
      </c>
      <c r="E48" s="129" t="s">
        <v>2821</v>
      </c>
      <c r="F48" s="177">
        <f t="shared" si="5"/>
        <v>1</v>
      </c>
      <c r="G48" s="126">
        <f t="shared" si="3"/>
        <v>0</v>
      </c>
      <c r="H48" s="127">
        <f t="shared" si="4"/>
        <v>0</v>
      </c>
      <c r="I48" s="20" t="s">
        <v>2777</v>
      </c>
      <c r="J48" s="20" t="s">
        <v>2816</v>
      </c>
    </row>
    <row r="49" spans="1:10" ht="25.5">
      <c r="A49" s="161" t="str">
        <f>Declaration!B77</f>
        <v>J. Are you subject to the SEC Conflict Minerals disclosure requirement rule? (*)</v>
      </c>
      <c r="B49" s="161" t="str">
        <f>Declaration!D77</f>
        <v>No</v>
      </c>
      <c r="C49" s="161" t="str">
        <f t="shared" si="1"/>
        <v>Completed</v>
      </c>
      <c r="D49" s="178" t="str">
        <f>IF(H49=1,"Click here to document SEC disclosure requirement","")</f>
        <v/>
      </c>
      <c r="E49" s="129" t="s">
        <v>2821</v>
      </c>
      <c r="F49" s="177">
        <f t="shared" si="5"/>
        <v>1</v>
      </c>
      <c r="G49" s="126">
        <f t="shared" si="3"/>
        <v>0</v>
      </c>
      <c r="H49" s="127">
        <f t="shared" si="4"/>
        <v>0</v>
      </c>
      <c r="I49" s="20" t="s">
        <v>2777</v>
      </c>
      <c r="J49" s="20" t="s">
        <v>2817</v>
      </c>
    </row>
    <row r="50" spans="1:10" ht="38.25">
      <c r="A50" s="161" t="str">
        <f>'Product List'!B6</f>
        <v>All Sonetics products</v>
      </c>
      <c r="B50" s="161" t="str">
        <f>IF('Product List'!B6="","No products or item numbers listed","One or more product / item numbers have been provided")</f>
        <v>One or more product / item numbers have been provided</v>
      </c>
      <c r="C50" s="161" t="str">
        <f t="shared" si="1"/>
        <v>Completed</v>
      </c>
      <c r="D50" s="178" t="str">
        <f>IF(H50=1,"Click here to enter detail on Product List tab","")</f>
        <v/>
      </c>
      <c r="E50" s="129" t="s">
        <v>2825</v>
      </c>
      <c r="F50" s="177">
        <f>IF(OR(B5&lt;&gt;"D. Product Level",AND(B$11="No",B$12="No",B$13="No",B$14="No")),0,1)</f>
        <v>0</v>
      </c>
      <c r="G50" s="126">
        <f>IF(A50=0,1,0)</f>
        <v>0</v>
      </c>
      <c r="H50" s="127">
        <f t="shared" si="4"/>
        <v>0</v>
      </c>
      <c r="I50" s="20" t="s">
        <v>2777</v>
      </c>
      <c r="J50" s="20" t="s">
        <v>2818</v>
      </c>
    </row>
    <row r="51" spans="1:10" ht="25.5">
      <c r="A51" s="161" t="str">
        <f>IF(G51=0,"One or more smelter names has been provided","No smelter names have been provided")</f>
        <v>One or more smelter names has been provided</v>
      </c>
      <c r="B51" s="161" t="str">
        <f>IF(G51=1,"No smelter names provided on Smelter List tab","One or more smelter names have been provided")</f>
        <v>One or more smelter names have been provided</v>
      </c>
      <c r="C51" s="161" t="str">
        <f>IF(H51=1,J51,I51)</f>
        <v>One or more smelter names have been provided</v>
      </c>
      <c r="D51" s="178" t="str">
        <f>IF(H51=0,"","Click here to provide smelter information")</f>
        <v/>
      </c>
      <c r="E51" s="129" t="s">
        <v>2821</v>
      </c>
      <c r="F51" s="177">
        <f t="shared" si="5"/>
        <v>1</v>
      </c>
      <c r="G51" s="126">
        <f>IF(COUNTIF('Smelter List'!C5:C14,"")&lt;10,0,1)</f>
        <v>0</v>
      </c>
      <c r="H51" s="127">
        <f t="shared" si="4"/>
        <v>0</v>
      </c>
      <c r="I51" s="20" t="s">
        <v>2819</v>
      </c>
      <c r="J51" s="20" t="s">
        <v>2820</v>
      </c>
    </row>
    <row r="52" spans="1:10">
      <c r="H52" s="20">
        <f>SUM(H4:H51)</f>
        <v>0</v>
      </c>
    </row>
    <row r="53" spans="1:10">
      <c r="A53" s="24"/>
    </row>
    <row r="54" spans="1:10">
      <c r="A54" s="24"/>
    </row>
    <row r="55" spans="1:10">
      <c r="A55" s="24"/>
    </row>
  </sheetData>
  <sheetProtection password="C453" sheet="1" formatColumns="0" formatRows="0" autoFilter="0"/>
  <autoFilter ref="B3:C52"/>
  <mergeCells count="1">
    <mergeCell ref="A1:C1"/>
  </mergeCells>
  <phoneticPr fontId="36"/>
  <conditionalFormatting sqref="B51">
    <cfRule type="expression" dxfId="7" priority="299" stopIfTrue="1">
      <formula>IF(F51=0,TRUE)</formula>
    </cfRule>
  </conditionalFormatting>
  <conditionalFormatting sqref="C4:C9 A4:A9">
    <cfRule type="expression" dxfId="6" priority="7" stopIfTrue="1">
      <formula>$F4=0</formula>
    </cfRule>
    <cfRule type="expression" dxfId="5" priority="8" stopIfTrue="1">
      <formula>AND($F4=1,$G4=0)</formula>
    </cfRule>
    <cfRule type="expression" dxfId="4" priority="9" stopIfTrue="1">
      <formula>AND($F4&lt;&gt;0,$G4&lt;&gt;0)</formula>
    </cfRule>
  </conditionalFormatting>
  <conditionalFormatting sqref="B50">
    <cfRule type="expression" dxfId="3" priority="5" stopIfTrue="1">
      <formula>$F50=0</formula>
    </cfRule>
  </conditionalFormatting>
  <conditionalFormatting sqref="C11:C14 A11:A14 C16:C19 A16:A19 C21:C24 A21:A24 C26:C29 A26:A29 C31:C34 A31:A34 C36:C51 A36:A51">
    <cfRule type="expression" dxfId="2" priority="1" stopIfTrue="1">
      <formula>$F11=0</formula>
    </cfRule>
    <cfRule type="expression" dxfId="1" priority="2" stopIfTrue="1">
      <formula>AND($F11=1,$G11=0)</formula>
    </cfRule>
    <cfRule type="expression" dxfId="0" priority="3" stopIfTrue="1">
      <formula>AND($F11&lt;&gt;0,$G11&lt;&gt;0)</formula>
    </cfRule>
  </conditionalFormatting>
  <hyperlinks>
    <hyperlink ref="A2" location="Declaration!A1" display="Click here to return to Declaration tab"/>
    <hyperlink ref="C2" location="'Product List'!A1" display="'Product List'!A1"/>
    <hyperlink ref="D4" location="Declaration!B8" display="Declaration!B8"/>
    <hyperlink ref="D5" location="Declaration!B9" display="Declaration!B9"/>
    <hyperlink ref="D7" location="Declaration!B14" display="Declaration!B14"/>
    <hyperlink ref="D8" location="Declaration!B16" display="Declaration!B16"/>
    <hyperlink ref="D9" location="Declaration!B18" display="Declaration!B18"/>
    <hyperlink ref="D11" location="Declaration!B22" display="Declaration!B22"/>
    <hyperlink ref="D12" location="Declaration!B23" display="Declaration!B23"/>
    <hyperlink ref="D13" location="Declaration!B24" display="Declaration!B24"/>
    <hyperlink ref="D14" location="Declaration!B25" display="Declaration!B25"/>
    <hyperlink ref="D16" location="Declaration!B28" display="Declaration!B28"/>
    <hyperlink ref="D17" location="Declaration!B29" display="Declaration!B29"/>
    <hyperlink ref="D18" location="Declaration!B30" display="Declaration!B30"/>
    <hyperlink ref="D19" location="Declaration!B31" display="Declaration!B31"/>
    <hyperlink ref="D21" location="Declaration!B34" display="Declaration!B34"/>
    <hyperlink ref="D22" location="Declaration!B35" display="Declaration!B35"/>
    <hyperlink ref="D23" location="Declaration!B36" display="Declaration!B36"/>
    <hyperlink ref="D24" location="Declaration!B37" display="Declaration!B37"/>
    <hyperlink ref="D26" location="Declaration!B40" display="Declaration!B40"/>
    <hyperlink ref="D27" location="Declaration!B41" display="Declaration!B41"/>
    <hyperlink ref="D28" location="Declaration!B42" display="Declaration!B42"/>
    <hyperlink ref="D29" location="Declaration!B43" display="Declaration!B43"/>
    <hyperlink ref="D31" location="Declaration!B46" display="Declaration!B46"/>
    <hyperlink ref="D32" location="Declaration!B47" display="Declaration!B47"/>
    <hyperlink ref="D33" location="Declaration!B48" display="Declaration!B48"/>
    <hyperlink ref="D34" location="Declaration!B49" display="Declaration!B49"/>
    <hyperlink ref="D36" location="Declaration!B52" display="Declaration!B52"/>
    <hyperlink ref="D37" location="Declaration!B53" display="Declaration!B53"/>
    <hyperlink ref="D38" location="Declaration!B54" display="Declaration!B54"/>
    <hyperlink ref="D39" location="Declaration!B55" display="Declaration!B55"/>
    <hyperlink ref="D40" location="Declaration!B59" display="Declaration!B59"/>
    <hyperlink ref="D41" location="Declaration!B61" display="Declaration!B61"/>
    <hyperlink ref="D42" location="Declaration!B63" display="Declaration!B63"/>
    <hyperlink ref="D43" location="Declaration!B65" display="Declaration!B65"/>
    <hyperlink ref="D44" location="Declaration!B67" display="Declaration!B67"/>
    <hyperlink ref="D45" location="Declaration!B69" display="Declaration!B69"/>
    <hyperlink ref="D46" location="Declaration!B71" display="Declaration!B71"/>
    <hyperlink ref="D47" location="Declaration!B73" display="Declaration!B73"/>
    <hyperlink ref="D48" location="Declaration!B75" display="Declaration!B75"/>
    <hyperlink ref="D49" location="Declaration!B77" display="Declaration!B77"/>
    <hyperlink ref="D6" location="Declaration!B10" display="Declaration!B10"/>
    <hyperlink ref="B2" location="'Smelter List'!A1" display="'Smelter List'!A1"/>
    <hyperlink ref="D50" location="'Product List'!A1" display="'Product List'!A1"/>
    <hyperlink ref="D51" location="'Smelter List'!A1" display="'Smelter List'!A1"/>
  </hyperlinks>
  <pageMargins left="0.70866141732283472" right="0.70866141732283472" top="0.74803149606299213" bottom="0.74803149606299213" header="0.31496062992125984" footer="0.31496062992125984"/>
  <pageSetup scale="3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AI302"/>
  <sheetViews>
    <sheetView showGridLines="0" zoomScale="70" zoomScaleNormal="70" workbookViewId="0">
      <pane xSplit="2" ySplit="5" topLeftCell="C6" activePane="bottomRight" state="frozen"/>
      <selection pane="topRight" activeCell="C1" sqref="C1"/>
      <selection pane="bottomLeft" activeCell="A6" sqref="A6"/>
      <selection pane="bottomRight" activeCell="B6" sqref="B6"/>
    </sheetView>
  </sheetViews>
  <sheetFormatPr defaultColWidth="8.75" defaultRowHeight="12.75"/>
  <cols>
    <col min="1" max="1" width="2.125" style="217" customWidth="1"/>
    <col min="2" max="2" width="39.875" style="218" customWidth="1"/>
    <col min="3" max="3" width="39.875" style="217" customWidth="1"/>
    <col min="4" max="4" width="58.75" style="217" customWidth="1"/>
    <col min="5" max="5" width="1.625" style="217" customWidth="1"/>
    <col min="6" max="35" width="9" customWidth="1"/>
    <col min="36" max="16384" width="8.75" style="26"/>
  </cols>
  <sheetData>
    <row r="1" spans="1:35" ht="34.9" customHeight="1" thickTop="1">
      <c r="A1" s="341" t="str">
        <f>HLOOKUP(SL,LT,MATCH("Product List"&amp;"a"&amp;ROW(),L!$A:$A,0),0)</f>
        <v>Completion required only if reporting level "Product-level" selected on the 'Declaration' tab.</v>
      </c>
      <c r="B1" s="342"/>
      <c r="C1" s="342"/>
      <c r="D1" s="342"/>
      <c r="E1" s="343"/>
    </row>
    <row r="2" spans="1:35">
      <c r="A2" s="31"/>
      <c r="B2" s="344"/>
      <c r="C2" s="345"/>
      <c r="D2" s="346"/>
      <c r="E2" s="33"/>
    </row>
    <row r="3" spans="1:35" ht="63" customHeight="1">
      <c r="A3" s="31"/>
      <c r="B3" s="347"/>
      <c r="C3" s="348"/>
      <c r="D3" s="349"/>
      <c r="E3" s="33"/>
    </row>
    <row r="4" spans="1:35" ht="15.75" customHeight="1">
      <c r="A4" s="31"/>
      <c r="B4" s="350" t="s">
        <v>497</v>
      </c>
      <c r="C4" s="350"/>
      <c r="D4" s="350"/>
      <c r="E4" s="33"/>
    </row>
    <row r="5" spans="1:35" ht="15.75">
      <c r="A5" s="194"/>
      <c r="B5" s="22" t="str">
        <f>HLOOKUP(SL,LT,MATCH("Product List"&amp;"b"&amp;ROW(),L!$A:$A,0),0)</f>
        <v>Product or Item Number (*)</v>
      </c>
      <c r="C5" s="22" t="str">
        <f>HLOOKUP(SL,LT,MATCH("Product List"&amp;"c"&amp;ROW(),L!$A:$A,0),0)</f>
        <v>Product or Item Description</v>
      </c>
      <c r="D5" s="132" t="str">
        <f>HLOOKUP(SL,LT,MATCH("Product List"&amp;"d"&amp;ROW(),L!$A:$A,0),0)</f>
        <v>Comments</v>
      </c>
      <c r="E5" s="33"/>
    </row>
    <row r="6" spans="1:35" s="36" customFormat="1" ht="15.75">
      <c r="A6" s="194"/>
      <c r="B6" s="182" t="s">
        <v>2989</v>
      </c>
      <c r="C6" s="183" t="s">
        <v>2987</v>
      </c>
      <c r="D6" s="183" t="s">
        <v>2988</v>
      </c>
      <c r="E6" s="35"/>
      <c r="F6"/>
      <c r="G6"/>
      <c r="H6"/>
      <c r="I6"/>
      <c r="J6"/>
      <c r="K6"/>
      <c r="L6"/>
      <c r="M6"/>
      <c r="N6"/>
      <c r="O6"/>
      <c r="P6"/>
      <c r="Q6"/>
      <c r="R6"/>
      <c r="S6"/>
      <c r="T6"/>
      <c r="U6"/>
      <c r="V6"/>
      <c r="W6"/>
      <c r="X6"/>
      <c r="Y6"/>
      <c r="Z6"/>
      <c r="AA6"/>
      <c r="AB6"/>
      <c r="AC6"/>
      <c r="AD6"/>
      <c r="AE6"/>
      <c r="AF6"/>
      <c r="AG6"/>
      <c r="AH6"/>
      <c r="AI6"/>
    </row>
    <row r="7" spans="1:35" s="36" customFormat="1" ht="15.75">
      <c r="A7" s="194"/>
      <c r="B7" s="182"/>
      <c r="C7" s="183"/>
      <c r="D7" s="183"/>
      <c r="E7" s="35"/>
      <c r="F7"/>
      <c r="G7"/>
      <c r="H7"/>
      <c r="I7"/>
      <c r="J7"/>
      <c r="K7"/>
      <c r="L7"/>
      <c r="M7"/>
      <c r="N7"/>
      <c r="O7"/>
      <c r="P7"/>
      <c r="Q7"/>
      <c r="R7"/>
      <c r="S7"/>
      <c r="T7"/>
      <c r="U7"/>
      <c r="V7"/>
      <c r="W7"/>
      <c r="X7"/>
      <c r="Y7"/>
      <c r="Z7"/>
      <c r="AA7"/>
      <c r="AB7"/>
      <c r="AC7"/>
      <c r="AD7"/>
      <c r="AE7"/>
      <c r="AF7"/>
      <c r="AG7"/>
      <c r="AH7"/>
      <c r="AI7"/>
    </row>
    <row r="8" spans="1:35" s="36" customFormat="1" ht="15.75">
      <c r="A8" s="194"/>
      <c r="B8" s="182"/>
      <c r="C8" s="183"/>
      <c r="D8" s="183"/>
      <c r="E8" s="35"/>
      <c r="F8"/>
      <c r="G8"/>
      <c r="H8"/>
      <c r="I8"/>
      <c r="J8"/>
      <c r="K8"/>
      <c r="L8"/>
      <c r="M8"/>
      <c r="N8"/>
      <c r="O8"/>
      <c r="P8"/>
      <c r="Q8"/>
      <c r="R8"/>
      <c r="S8"/>
      <c r="T8"/>
      <c r="U8"/>
      <c r="V8"/>
      <c r="W8"/>
      <c r="X8"/>
      <c r="Y8"/>
      <c r="Z8"/>
      <c r="AA8"/>
      <c r="AB8"/>
      <c r="AC8"/>
      <c r="AD8"/>
      <c r="AE8"/>
      <c r="AF8"/>
      <c r="AG8"/>
      <c r="AH8"/>
      <c r="AI8"/>
    </row>
    <row r="9" spans="1:35" s="36" customFormat="1" ht="15.75">
      <c r="A9" s="194"/>
      <c r="B9" s="182"/>
      <c r="C9" s="183"/>
      <c r="D9" s="183"/>
      <c r="E9" s="35"/>
      <c r="F9"/>
      <c r="G9"/>
      <c r="H9"/>
      <c r="I9"/>
      <c r="J9"/>
      <c r="K9"/>
      <c r="L9"/>
      <c r="M9"/>
      <c r="N9"/>
      <c r="O9"/>
      <c r="P9"/>
      <c r="Q9"/>
      <c r="R9"/>
      <c r="S9"/>
      <c r="T9"/>
      <c r="U9"/>
      <c r="V9"/>
      <c r="W9"/>
      <c r="X9"/>
      <c r="Y9"/>
      <c r="Z9"/>
      <c r="AA9"/>
      <c r="AB9"/>
      <c r="AC9"/>
      <c r="AD9"/>
      <c r="AE9"/>
      <c r="AF9"/>
      <c r="AG9"/>
      <c r="AH9"/>
      <c r="AI9"/>
    </row>
    <row r="10" spans="1:35" s="36" customFormat="1" ht="15.75">
      <c r="A10" s="194"/>
      <c r="B10" s="182"/>
      <c r="C10" s="183"/>
      <c r="D10" s="183"/>
      <c r="E10" s="35"/>
      <c r="F10"/>
      <c r="G10"/>
      <c r="H10"/>
      <c r="I10"/>
      <c r="J10"/>
      <c r="K10"/>
      <c r="L10"/>
      <c r="M10"/>
      <c r="N10"/>
      <c r="O10"/>
      <c r="P10"/>
      <c r="Q10"/>
      <c r="R10"/>
      <c r="S10"/>
      <c r="T10"/>
      <c r="U10"/>
      <c r="V10"/>
      <c r="W10"/>
      <c r="X10"/>
      <c r="Y10"/>
      <c r="Z10"/>
      <c r="AA10"/>
      <c r="AB10"/>
      <c r="AC10"/>
      <c r="AD10"/>
      <c r="AE10"/>
      <c r="AF10"/>
      <c r="AG10"/>
      <c r="AH10"/>
      <c r="AI10"/>
    </row>
    <row r="11" spans="1:35" s="36" customFormat="1" ht="15.75">
      <c r="A11" s="194"/>
      <c r="B11" s="182"/>
      <c r="C11" s="183"/>
      <c r="D11" s="183"/>
      <c r="E11" s="35"/>
      <c r="F11"/>
      <c r="G11"/>
      <c r="H11"/>
      <c r="I11"/>
      <c r="J11"/>
      <c r="K11"/>
      <c r="L11"/>
      <c r="M11"/>
      <c r="N11"/>
      <c r="O11"/>
      <c r="P11"/>
      <c r="Q11"/>
      <c r="R11"/>
      <c r="S11"/>
      <c r="T11"/>
      <c r="U11"/>
      <c r="V11"/>
      <c r="W11"/>
      <c r="X11"/>
      <c r="Y11"/>
      <c r="Z11"/>
      <c r="AA11"/>
      <c r="AB11"/>
      <c r="AC11"/>
      <c r="AD11"/>
      <c r="AE11"/>
      <c r="AF11"/>
      <c r="AG11"/>
      <c r="AH11"/>
      <c r="AI11"/>
    </row>
    <row r="12" spans="1:35" s="36" customFormat="1" ht="15.75">
      <c r="A12" s="194"/>
      <c r="B12" s="182"/>
      <c r="C12" s="183"/>
      <c r="D12" s="183"/>
      <c r="E12" s="35"/>
      <c r="F12"/>
      <c r="G12"/>
      <c r="H12"/>
      <c r="I12"/>
      <c r="J12"/>
      <c r="K12"/>
      <c r="L12"/>
      <c r="M12"/>
      <c r="N12"/>
      <c r="O12"/>
      <c r="P12"/>
      <c r="Q12"/>
      <c r="R12"/>
      <c r="S12"/>
      <c r="T12"/>
      <c r="U12"/>
      <c r="V12"/>
      <c r="W12"/>
      <c r="X12"/>
      <c r="Y12"/>
      <c r="Z12"/>
      <c r="AA12"/>
      <c r="AB12"/>
      <c r="AC12"/>
      <c r="AD12"/>
      <c r="AE12"/>
      <c r="AF12"/>
      <c r="AG12"/>
      <c r="AH12"/>
      <c r="AI12"/>
    </row>
    <row r="13" spans="1:35" s="36" customFormat="1" ht="15.75">
      <c r="A13" s="194"/>
      <c r="B13" s="182"/>
      <c r="C13" s="183"/>
      <c r="D13" s="183"/>
      <c r="E13" s="35"/>
      <c r="F13"/>
      <c r="G13"/>
      <c r="H13"/>
      <c r="I13"/>
      <c r="J13"/>
      <c r="K13"/>
      <c r="L13"/>
      <c r="M13"/>
      <c r="N13"/>
      <c r="O13"/>
      <c r="P13"/>
      <c r="Q13"/>
      <c r="R13"/>
      <c r="S13"/>
      <c r="T13"/>
      <c r="U13"/>
      <c r="V13"/>
      <c r="W13"/>
      <c r="X13"/>
      <c r="Y13"/>
      <c r="Z13"/>
      <c r="AA13"/>
      <c r="AB13"/>
      <c r="AC13"/>
      <c r="AD13"/>
      <c r="AE13"/>
      <c r="AF13"/>
      <c r="AG13"/>
      <c r="AH13"/>
      <c r="AI13"/>
    </row>
    <row r="14" spans="1:35" s="36" customFormat="1" ht="15.75">
      <c r="A14" s="194"/>
      <c r="B14" s="182"/>
      <c r="C14" s="183"/>
      <c r="D14" s="183"/>
      <c r="E14" s="35"/>
      <c r="F14"/>
      <c r="G14"/>
      <c r="H14"/>
      <c r="I14"/>
      <c r="J14"/>
      <c r="K14"/>
      <c r="L14"/>
      <c r="M14"/>
      <c r="N14"/>
      <c r="O14"/>
      <c r="P14"/>
      <c r="Q14"/>
      <c r="R14"/>
      <c r="S14"/>
      <c r="T14"/>
      <c r="U14"/>
      <c r="V14"/>
      <c r="W14"/>
      <c r="X14"/>
      <c r="Y14"/>
      <c r="Z14"/>
      <c r="AA14"/>
      <c r="AB14"/>
      <c r="AC14"/>
      <c r="AD14"/>
      <c r="AE14"/>
      <c r="AF14"/>
      <c r="AG14"/>
      <c r="AH14"/>
      <c r="AI14"/>
    </row>
    <row r="15" spans="1:35" s="36" customFormat="1" ht="15.75">
      <c r="A15" s="194"/>
      <c r="B15" s="182"/>
      <c r="C15" s="183"/>
      <c r="D15" s="183"/>
      <c r="E15" s="35"/>
      <c r="F15"/>
      <c r="G15"/>
      <c r="H15"/>
      <c r="I15"/>
      <c r="J15"/>
      <c r="K15"/>
      <c r="L15"/>
      <c r="M15"/>
      <c r="N15"/>
      <c r="O15"/>
      <c r="P15"/>
      <c r="Q15"/>
      <c r="R15"/>
      <c r="S15"/>
      <c r="T15"/>
      <c r="U15"/>
      <c r="V15"/>
      <c r="W15"/>
      <c r="X15"/>
      <c r="Y15"/>
      <c r="Z15"/>
      <c r="AA15"/>
      <c r="AB15"/>
      <c r="AC15"/>
      <c r="AD15"/>
      <c r="AE15"/>
      <c r="AF15"/>
      <c r="AG15"/>
      <c r="AH15"/>
      <c r="AI15"/>
    </row>
    <row r="16" spans="1:35" s="36" customFormat="1" ht="15.75">
      <c r="A16" s="194"/>
      <c r="B16" s="182"/>
      <c r="C16" s="183"/>
      <c r="D16" s="183"/>
      <c r="E16" s="35"/>
      <c r="F16"/>
      <c r="G16"/>
      <c r="H16"/>
      <c r="I16"/>
      <c r="J16"/>
      <c r="K16"/>
      <c r="L16"/>
      <c r="M16"/>
      <c r="N16"/>
      <c r="O16"/>
      <c r="P16"/>
      <c r="Q16"/>
      <c r="R16"/>
      <c r="S16"/>
      <c r="T16"/>
      <c r="U16"/>
      <c r="V16"/>
      <c r="W16"/>
      <c r="X16"/>
      <c r="Y16"/>
      <c r="Z16"/>
      <c r="AA16"/>
      <c r="AB16"/>
      <c r="AC16"/>
      <c r="AD16"/>
      <c r="AE16"/>
      <c r="AF16"/>
      <c r="AG16"/>
      <c r="AH16"/>
      <c r="AI16"/>
    </row>
    <row r="17" spans="1:35" s="36" customFormat="1" ht="15.75">
      <c r="A17" s="194"/>
      <c r="B17" s="182"/>
      <c r="C17" s="183"/>
      <c r="D17" s="183"/>
      <c r="E17" s="35"/>
      <c r="F17"/>
      <c r="G17"/>
      <c r="H17"/>
      <c r="I17"/>
      <c r="J17"/>
      <c r="K17"/>
      <c r="L17"/>
      <c r="M17"/>
      <c r="N17"/>
      <c r="O17"/>
      <c r="P17"/>
      <c r="Q17"/>
      <c r="R17"/>
      <c r="S17"/>
      <c r="T17"/>
      <c r="U17"/>
      <c r="V17"/>
      <c r="W17"/>
      <c r="X17"/>
      <c r="Y17"/>
      <c r="Z17"/>
      <c r="AA17"/>
      <c r="AB17"/>
      <c r="AC17"/>
      <c r="AD17"/>
      <c r="AE17"/>
      <c r="AF17"/>
      <c r="AG17"/>
      <c r="AH17"/>
      <c r="AI17"/>
    </row>
    <row r="18" spans="1:35" s="36" customFormat="1" ht="15.75">
      <c r="A18" s="194"/>
      <c r="B18" s="182"/>
      <c r="C18" s="183"/>
      <c r="D18" s="183"/>
      <c r="E18" s="35"/>
      <c r="F18"/>
      <c r="G18"/>
      <c r="H18"/>
      <c r="I18"/>
      <c r="J18"/>
      <c r="K18"/>
      <c r="L18"/>
      <c r="M18"/>
      <c r="N18"/>
      <c r="O18"/>
      <c r="P18"/>
      <c r="Q18"/>
      <c r="R18"/>
      <c r="S18"/>
      <c r="T18"/>
      <c r="U18"/>
      <c r="V18"/>
      <c r="W18"/>
      <c r="X18"/>
      <c r="Y18"/>
      <c r="Z18"/>
      <c r="AA18"/>
      <c r="AB18"/>
      <c r="AC18"/>
      <c r="AD18"/>
      <c r="AE18"/>
      <c r="AF18"/>
      <c r="AG18"/>
      <c r="AH18"/>
      <c r="AI18"/>
    </row>
    <row r="19" spans="1:35" s="36" customFormat="1" ht="15.75">
      <c r="A19" s="194"/>
      <c r="B19" s="182"/>
      <c r="C19" s="183"/>
      <c r="D19" s="183"/>
      <c r="E19" s="35"/>
      <c r="F19"/>
      <c r="G19"/>
      <c r="H19"/>
      <c r="I19"/>
      <c r="J19"/>
      <c r="K19"/>
      <c r="L19"/>
      <c r="M19"/>
      <c r="N19"/>
      <c r="O19"/>
      <c r="P19"/>
      <c r="Q19"/>
      <c r="R19"/>
      <c r="S19"/>
      <c r="T19"/>
      <c r="U19"/>
      <c r="V19"/>
      <c r="W19"/>
      <c r="X19"/>
      <c r="Y19"/>
      <c r="Z19"/>
      <c r="AA19"/>
      <c r="AB19"/>
      <c r="AC19"/>
      <c r="AD19"/>
      <c r="AE19"/>
      <c r="AF19"/>
      <c r="AG19"/>
      <c r="AH19"/>
      <c r="AI19"/>
    </row>
    <row r="20" spans="1:35" s="36" customFormat="1" ht="15.75">
      <c r="A20" s="194"/>
      <c r="B20" s="182"/>
      <c r="C20" s="183"/>
      <c r="D20" s="183"/>
      <c r="E20" s="35"/>
      <c r="F20"/>
      <c r="G20"/>
      <c r="H20"/>
      <c r="I20"/>
      <c r="J20"/>
      <c r="K20"/>
      <c r="L20"/>
      <c r="M20"/>
      <c r="N20"/>
      <c r="O20"/>
      <c r="P20"/>
      <c r="Q20"/>
      <c r="R20"/>
      <c r="S20"/>
      <c r="T20"/>
      <c r="U20"/>
      <c r="V20"/>
      <c r="W20"/>
      <c r="X20"/>
      <c r="Y20"/>
      <c r="Z20"/>
      <c r="AA20"/>
      <c r="AB20"/>
      <c r="AC20"/>
      <c r="AD20"/>
      <c r="AE20"/>
      <c r="AF20"/>
      <c r="AG20"/>
      <c r="AH20"/>
      <c r="AI20"/>
    </row>
    <row r="21" spans="1:35" s="36" customFormat="1" ht="15.75">
      <c r="A21" s="194"/>
      <c r="B21" s="182"/>
      <c r="C21" s="183"/>
      <c r="D21" s="183"/>
      <c r="E21" s="35"/>
      <c r="F21"/>
      <c r="G21"/>
      <c r="H21"/>
      <c r="I21"/>
      <c r="J21"/>
      <c r="K21"/>
      <c r="L21"/>
      <c r="M21"/>
      <c r="N21"/>
      <c r="O21"/>
      <c r="P21"/>
      <c r="Q21"/>
      <c r="R21"/>
      <c r="S21"/>
      <c r="T21"/>
      <c r="U21"/>
      <c r="V21"/>
      <c r="W21"/>
      <c r="X21"/>
      <c r="Y21"/>
      <c r="Z21"/>
      <c r="AA21"/>
      <c r="AB21"/>
      <c r="AC21"/>
      <c r="AD21"/>
      <c r="AE21"/>
      <c r="AF21"/>
      <c r="AG21"/>
      <c r="AH21"/>
      <c r="AI21"/>
    </row>
    <row r="22" spans="1:35" s="36" customFormat="1" ht="15.75">
      <c r="A22" s="194"/>
      <c r="B22" s="182"/>
      <c r="C22" s="183"/>
      <c r="D22" s="183"/>
      <c r="E22" s="35"/>
      <c r="F22"/>
      <c r="G22"/>
      <c r="H22"/>
      <c r="I22"/>
      <c r="J22"/>
      <c r="K22"/>
      <c r="L22"/>
      <c r="M22"/>
      <c r="N22"/>
      <c r="O22"/>
      <c r="P22"/>
      <c r="Q22"/>
      <c r="R22"/>
      <c r="S22"/>
      <c r="T22"/>
      <c r="U22"/>
      <c r="V22"/>
      <c r="W22"/>
      <c r="X22"/>
      <c r="Y22"/>
      <c r="Z22"/>
      <c r="AA22"/>
      <c r="AB22"/>
      <c r="AC22"/>
      <c r="AD22"/>
      <c r="AE22"/>
      <c r="AF22"/>
      <c r="AG22"/>
      <c r="AH22"/>
      <c r="AI22"/>
    </row>
    <row r="23" spans="1:35" s="36" customFormat="1" ht="15.75">
      <c r="A23" s="194"/>
      <c r="B23" s="182"/>
      <c r="C23" s="183"/>
      <c r="D23" s="183"/>
      <c r="E23" s="35"/>
      <c r="F23"/>
      <c r="G23"/>
      <c r="H23"/>
      <c r="I23"/>
      <c r="J23"/>
      <c r="K23"/>
      <c r="L23"/>
      <c r="M23"/>
      <c r="N23"/>
      <c r="O23"/>
      <c r="P23"/>
      <c r="Q23"/>
      <c r="R23"/>
      <c r="S23"/>
      <c r="T23"/>
      <c r="U23"/>
      <c r="V23"/>
      <c r="W23"/>
      <c r="X23"/>
      <c r="Y23"/>
      <c r="Z23"/>
      <c r="AA23"/>
      <c r="AB23"/>
      <c r="AC23"/>
      <c r="AD23"/>
      <c r="AE23"/>
      <c r="AF23"/>
      <c r="AG23"/>
      <c r="AH23"/>
      <c r="AI23"/>
    </row>
    <row r="24" spans="1:35" s="36" customFormat="1" ht="15.75">
      <c r="A24" s="194"/>
      <c r="B24" s="182"/>
      <c r="C24" s="183"/>
      <c r="D24" s="183"/>
      <c r="E24" s="35"/>
      <c r="F24"/>
      <c r="G24"/>
      <c r="H24"/>
      <c r="I24"/>
      <c r="J24"/>
      <c r="K24"/>
      <c r="L24"/>
      <c r="M24"/>
      <c r="N24"/>
      <c r="O24"/>
      <c r="P24"/>
      <c r="Q24"/>
      <c r="R24"/>
      <c r="S24"/>
      <c r="T24"/>
      <c r="U24"/>
      <c r="V24"/>
      <c r="W24"/>
      <c r="X24"/>
      <c r="Y24"/>
      <c r="Z24"/>
      <c r="AA24"/>
      <c r="AB24"/>
      <c r="AC24"/>
      <c r="AD24"/>
      <c r="AE24"/>
      <c r="AF24"/>
      <c r="AG24"/>
      <c r="AH24"/>
      <c r="AI24"/>
    </row>
    <row r="25" spans="1:35" s="36" customFormat="1" ht="15.75">
      <c r="A25" s="194"/>
      <c r="B25" s="182"/>
      <c r="C25" s="183"/>
      <c r="D25" s="183"/>
      <c r="E25" s="35"/>
      <c r="F25"/>
      <c r="G25"/>
      <c r="H25"/>
      <c r="I25"/>
      <c r="J25"/>
      <c r="K25"/>
      <c r="L25"/>
      <c r="M25"/>
      <c r="N25"/>
      <c r="O25"/>
      <c r="P25"/>
      <c r="Q25"/>
      <c r="R25"/>
      <c r="S25"/>
      <c r="T25"/>
      <c r="U25"/>
      <c r="V25"/>
      <c r="W25"/>
      <c r="X25"/>
      <c r="Y25"/>
      <c r="Z25"/>
      <c r="AA25"/>
      <c r="AB25"/>
      <c r="AC25"/>
      <c r="AD25"/>
      <c r="AE25"/>
      <c r="AF25"/>
      <c r="AG25"/>
      <c r="AH25"/>
      <c r="AI25"/>
    </row>
    <row r="26" spans="1:35" s="36" customFormat="1" ht="15.75">
      <c r="A26" s="194"/>
      <c r="B26" s="182"/>
      <c r="C26" s="183"/>
      <c r="D26" s="183"/>
      <c r="E26" s="35"/>
      <c r="F26"/>
      <c r="G26"/>
      <c r="H26"/>
      <c r="I26"/>
      <c r="J26"/>
      <c r="K26"/>
      <c r="L26"/>
      <c r="M26"/>
      <c r="N26"/>
      <c r="O26"/>
      <c r="P26"/>
      <c r="Q26"/>
      <c r="R26"/>
      <c r="S26"/>
      <c r="T26"/>
      <c r="U26"/>
      <c r="V26"/>
      <c r="W26"/>
      <c r="X26"/>
      <c r="Y26"/>
      <c r="Z26"/>
      <c r="AA26"/>
      <c r="AB26"/>
      <c r="AC26"/>
      <c r="AD26"/>
      <c r="AE26"/>
      <c r="AF26"/>
      <c r="AG26"/>
      <c r="AH26"/>
      <c r="AI26"/>
    </row>
    <row r="27" spans="1:35" s="36" customFormat="1" ht="15.75">
      <c r="A27" s="194"/>
      <c r="B27" s="182"/>
      <c r="C27" s="183"/>
      <c r="D27" s="183"/>
      <c r="E27" s="35"/>
      <c r="F27"/>
      <c r="G27"/>
      <c r="H27"/>
      <c r="I27"/>
      <c r="J27"/>
      <c r="K27"/>
      <c r="L27"/>
      <c r="M27"/>
      <c r="N27"/>
      <c r="O27"/>
      <c r="P27"/>
      <c r="Q27"/>
      <c r="R27"/>
      <c r="S27"/>
      <c r="T27"/>
      <c r="U27"/>
      <c r="V27"/>
      <c r="W27"/>
      <c r="X27"/>
      <c r="Y27"/>
      <c r="Z27"/>
      <c r="AA27"/>
      <c r="AB27"/>
      <c r="AC27"/>
      <c r="AD27"/>
      <c r="AE27"/>
      <c r="AF27"/>
      <c r="AG27"/>
      <c r="AH27"/>
      <c r="AI27"/>
    </row>
    <row r="28" spans="1:35" s="36" customFormat="1" ht="15.75">
      <c r="A28" s="194"/>
      <c r="B28" s="182"/>
      <c r="C28" s="183"/>
      <c r="D28" s="183"/>
      <c r="E28" s="35"/>
      <c r="F28"/>
      <c r="G28"/>
      <c r="H28"/>
      <c r="I28"/>
      <c r="J28"/>
      <c r="K28"/>
      <c r="L28"/>
      <c r="M28"/>
      <c r="N28"/>
      <c r="O28"/>
      <c r="P28"/>
      <c r="Q28"/>
      <c r="R28"/>
      <c r="S28"/>
      <c r="T28"/>
      <c r="U28"/>
      <c r="V28"/>
      <c r="W28"/>
      <c r="X28"/>
      <c r="Y28"/>
      <c r="Z28"/>
      <c r="AA28"/>
      <c r="AB28"/>
      <c r="AC28"/>
      <c r="AD28"/>
      <c r="AE28"/>
      <c r="AF28"/>
      <c r="AG28"/>
      <c r="AH28"/>
      <c r="AI28"/>
    </row>
    <row r="29" spans="1:35" s="36" customFormat="1" ht="15.75">
      <c r="A29" s="194"/>
      <c r="B29" s="182"/>
      <c r="C29" s="183"/>
      <c r="D29" s="183"/>
      <c r="E29" s="35"/>
      <c r="F29"/>
      <c r="G29"/>
      <c r="H29"/>
      <c r="I29"/>
      <c r="J29"/>
      <c r="K29"/>
      <c r="L29"/>
      <c r="M29"/>
      <c r="N29"/>
      <c r="O29"/>
      <c r="P29"/>
      <c r="Q29"/>
      <c r="R29"/>
      <c r="S29"/>
      <c r="T29"/>
      <c r="U29"/>
      <c r="V29"/>
      <c r="W29"/>
      <c r="X29"/>
      <c r="Y29"/>
      <c r="Z29"/>
      <c r="AA29"/>
      <c r="AB29"/>
      <c r="AC29"/>
      <c r="AD29"/>
      <c r="AE29"/>
      <c r="AF29"/>
      <c r="AG29"/>
      <c r="AH29"/>
      <c r="AI29"/>
    </row>
    <row r="30" spans="1:35" s="36" customFormat="1" ht="15.75">
      <c r="A30" s="194"/>
      <c r="B30" s="182"/>
      <c r="C30" s="183"/>
      <c r="D30" s="183"/>
      <c r="E30" s="35"/>
      <c r="F30"/>
      <c r="G30"/>
      <c r="H30"/>
      <c r="I30"/>
      <c r="J30"/>
      <c r="K30"/>
      <c r="L30"/>
      <c r="M30"/>
      <c r="N30"/>
      <c r="O30"/>
      <c r="P30"/>
      <c r="Q30"/>
      <c r="R30"/>
      <c r="S30"/>
      <c r="T30"/>
      <c r="U30"/>
      <c r="V30"/>
      <c r="W30"/>
      <c r="X30"/>
      <c r="Y30"/>
      <c r="Z30"/>
      <c r="AA30"/>
      <c r="AB30"/>
      <c r="AC30"/>
      <c r="AD30"/>
      <c r="AE30"/>
      <c r="AF30"/>
      <c r="AG30"/>
      <c r="AH30"/>
      <c r="AI30"/>
    </row>
    <row r="31" spans="1:35" s="36" customFormat="1" ht="15.75">
      <c r="A31" s="194"/>
      <c r="B31" s="182"/>
      <c r="C31" s="183"/>
      <c r="D31" s="183"/>
      <c r="E31" s="35"/>
      <c r="F31"/>
      <c r="G31"/>
      <c r="H31"/>
      <c r="I31"/>
      <c r="J31"/>
      <c r="K31"/>
      <c r="L31"/>
      <c r="M31"/>
      <c r="N31"/>
      <c r="O31"/>
      <c r="P31"/>
      <c r="Q31"/>
      <c r="R31"/>
      <c r="S31"/>
      <c r="T31"/>
      <c r="U31"/>
      <c r="V31"/>
      <c r="W31"/>
      <c r="X31"/>
      <c r="Y31"/>
      <c r="Z31"/>
      <c r="AA31"/>
      <c r="AB31"/>
      <c r="AC31"/>
      <c r="AD31"/>
      <c r="AE31"/>
      <c r="AF31"/>
      <c r="AG31"/>
      <c r="AH31"/>
      <c r="AI31"/>
    </row>
    <row r="32" spans="1:35" s="36" customFormat="1" ht="15.75">
      <c r="A32" s="194"/>
      <c r="B32" s="182"/>
      <c r="C32" s="183"/>
      <c r="D32" s="183"/>
      <c r="E32" s="35"/>
      <c r="F32"/>
      <c r="G32"/>
      <c r="H32"/>
      <c r="I32"/>
      <c r="J32"/>
      <c r="K32"/>
      <c r="L32"/>
      <c r="M32"/>
      <c r="N32"/>
      <c r="O32"/>
      <c r="P32"/>
      <c r="Q32"/>
      <c r="R32"/>
      <c r="S32"/>
      <c r="T32"/>
      <c r="U32"/>
      <c r="V32"/>
      <c r="W32"/>
      <c r="X32"/>
      <c r="Y32"/>
      <c r="Z32"/>
      <c r="AA32"/>
      <c r="AB32"/>
      <c r="AC32"/>
      <c r="AD32"/>
      <c r="AE32"/>
      <c r="AF32"/>
      <c r="AG32"/>
      <c r="AH32"/>
      <c r="AI32"/>
    </row>
    <row r="33" spans="1:35" s="36" customFormat="1" ht="15.75">
      <c r="A33" s="194"/>
      <c r="B33" s="182"/>
      <c r="C33" s="183"/>
      <c r="D33" s="183"/>
      <c r="E33" s="35"/>
      <c r="F33"/>
      <c r="G33"/>
      <c r="H33"/>
      <c r="I33"/>
      <c r="J33"/>
      <c r="K33"/>
      <c r="L33"/>
      <c r="M33"/>
      <c r="N33"/>
      <c r="O33"/>
      <c r="P33"/>
      <c r="Q33"/>
      <c r="R33"/>
      <c r="S33"/>
      <c r="T33"/>
      <c r="U33"/>
      <c r="V33"/>
      <c r="W33"/>
      <c r="X33"/>
      <c r="Y33"/>
      <c r="Z33"/>
      <c r="AA33"/>
      <c r="AB33"/>
      <c r="AC33"/>
      <c r="AD33"/>
      <c r="AE33"/>
      <c r="AF33"/>
      <c r="AG33"/>
      <c r="AH33"/>
      <c r="AI33"/>
    </row>
    <row r="34" spans="1:35" s="36" customFormat="1" ht="15.75">
      <c r="A34" s="194"/>
      <c r="B34" s="182"/>
      <c r="C34" s="183"/>
      <c r="D34" s="183"/>
      <c r="E34" s="35"/>
      <c r="F34"/>
      <c r="G34"/>
      <c r="H34"/>
      <c r="I34"/>
      <c r="J34"/>
      <c r="K34"/>
      <c r="L34"/>
      <c r="M34"/>
      <c r="N34"/>
      <c r="O34"/>
      <c r="P34"/>
      <c r="Q34"/>
      <c r="R34"/>
      <c r="S34"/>
      <c r="T34"/>
      <c r="U34"/>
      <c r="V34"/>
      <c r="W34"/>
      <c r="X34"/>
      <c r="Y34"/>
      <c r="Z34"/>
      <c r="AA34"/>
      <c r="AB34"/>
      <c r="AC34"/>
      <c r="AD34"/>
      <c r="AE34"/>
      <c r="AF34"/>
      <c r="AG34"/>
      <c r="AH34"/>
      <c r="AI34"/>
    </row>
    <row r="35" spans="1:35" s="36" customFormat="1" ht="15.75">
      <c r="A35" s="194"/>
      <c r="B35" s="182"/>
      <c r="C35" s="183"/>
      <c r="D35" s="183"/>
      <c r="E35" s="35"/>
      <c r="F35"/>
      <c r="G35"/>
      <c r="H35"/>
      <c r="I35"/>
      <c r="J35"/>
      <c r="K35"/>
      <c r="L35"/>
      <c r="M35"/>
      <c r="N35"/>
      <c r="O35"/>
      <c r="P35"/>
      <c r="Q35"/>
      <c r="R35"/>
      <c r="S35"/>
      <c r="T35"/>
      <c r="U35"/>
      <c r="V35"/>
      <c r="W35"/>
      <c r="X35"/>
      <c r="Y35"/>
      <c r="Z35"/>
      <c r="AA35"/>
      <c r="AB35"/>
      <c r="AC35"/>
      <c r="AD35"/>
      <c r="AE35"/>
      <c r="AF35"/>
      <c r="AG35"/>
      <c r="AH35"/>
      <c r="AI35"/>
    </row>
    <row r="36" spans="1:35" s="36" customFormat="1" ht="15.75">
      <c r="A36" s="194"/>
      <c r="B36" s="182"/>
      <c r="C36" s="183"/>
      <c r="D36" s="183"/>
      <c r="E36" s="35"/>
      <c r="F36"/>
      <c r="G36"/>
      <c r="H36"/>
      <c r="I36"/>
      <c r="J36"/>
      <c r="K36"/>
      <c r="L36"/>
      <c r="M36"/>
      <c r="N36"/>
      <c r="O36"/>
      <c r="P36"/>
      <c r="Q36"/>
      <c r="R36"/>
      <c r="S36"/>
      <c r="T36"/>
      <c r="U36"/>
      <c r="V36"/>
      <c r="W36"/>
      <c r="X36"/>
      <c r="Y36"/>
      <c r="Z36"/>
      <c r="AA36"/>
      <c r="AB36"/>
      <c r="AC36"/>
      <c r="AD36"/>
      <c r="AE36"/>
      <c r="AF36"/>
      <c r="AG36"/>
      <c r="AH36"/>
      <c r="AI36"/>
    </row>
    <row r="37" spans="1:35" s="36" customFormat="1" ht="15.75">
      <c r="A37" s="194"/>
      <c r="B37" s="182"/>
      <c r="C37" s="183"/>
      <c r="D37" s="183"/>
      <c r="E37" s="35"/>
      <c r="F37"/>
      <c r="G37"/>
      <c r="H37"/>
      <c r="I37"/>
      <c r="J37"/>
      <c r="K37"/>
      <c r="L37"/>
      <c r="M37"/>
      <c r="N37"/>
      <c r="O37"/>
      <c r="P37"/>
      <c r="Q37"/>
      <c r="R37"/>
      <c r="S37"/>
      <c r="T37"/>
      <c r="U37"/>
      <c r="V37"/>
      <c r="W37"/>
      <c r="X37"/>
      <c r="Y37"/>
      <c r="Z37"/>
      <c r="AA37"/>
      <c r="AB37"/>
      <c r="AC37"/>
      <c r="AD37"/>
      <c r="AE37"/>
      <c r="AF37"/>
      <c r="AG37"/>
      <c r="AH37"/>
      <c r="AI37"/>
    </row>
    <row r="38" spans="1:35" s="36" customFormat="1" ht="15.75">
      <c r="A38" s="194"/>
      <c r="B38" s="182"/>
      <c r="C38" s="183"/>
      <c r="D38" s="183"/>
      <c r="E38" s="35"/>
      <c r="F38"/>
      <c r="G38"/>
      <c r="H38"/>
      <c r="I38"/>
      <c r="J38"/>
      <c r="K38"/>
      <c r="L38"/>
      <c r="M38"/>
      <c r="N38"/>
      <c r="O38"/>
      <c r="P38"/>
      <c r="Q38"/>
      <c r="R38"/>
      <c r="S38"/>
      <c r="T38"/>
      <c r="U38"/>
      <c r="V38"/>
      <c r="W38"/>
      <c r="X38"/>
      <c r="Y38"/>
      <c r="Z38"/>
      <c r="AA38"/>
      <c r="AB38"/>
      <c r="AC38"/>
      <c r="AD38"/>
      <c r="AE38"/>
      <c r="AF38"/>
      <c r="AG38"/>
      <c r="AH38"/>
      <c r="AI38"/>
    </row>
    <row r="39" spans="1:35" s="36" customFormat="1" ht="15.75">
      <c r="A39" s="194"/>
      <c r="B39" s="182"/>
      <c r="C39" s="183"/>
      <c r="D39" s="183"/>
      <c r="E39" s="35"/>
      <c r="F39"/>
      <c r="G39"/>
      <c r="H39"/>
      <c r="I39"/>
      <c r="J39"/>
      <c r="K39"/>
      <c r="L39"/>
      <c r="M39"/>
      <c r="N39"/>
      <c r="O39"/>
      <c r="P39"/>
      <c r="Q39"/>
      <c r="R39"/>
      <c r="S39"/>
      <c r="T39"/>
      <c r="U39"/>
      <c r="V39"/>
      <c r="W39"/>
      <c r="X39"/>
      <c r="Y39"/>
      <c r="Z39"/>
      <c r="AA39"/>
      <c r="AB39"/>
      <c r="AC39"/>
      <c r="AD39"/>
      <c r="AE39"/>
      <c r="AF39"/>
      <c r="AG39"/>
      <c r="AH39"/>
      <c r="AI39"/>
    </row>
    <row r="40" spans="1:35" s="36" customFormat="1" ht="15.75">
      <c r="A40" s="194"/>
      <c r="B40" s="182"/>
      <c r="C40" s="183"/>
      <c r="D40" s="183"/>
      <c r="E40" s="35"/>
      <c r="F40"/>
      <c r="G40"/>
      <c r="H40"/>
      <c r="I40"/>
      <c r="J40"/>
      <c r="K40"/>
      <c r="L40"/>
      <c r="M40"/>
      <c r="N40"/>
      <c r="O40"/>
      <c r="P40"/>
      <c r="Q40"/>
      <c r="R40"/>
      <c r="S40"/>
      <c r="T40"/>
      <c r="U40"/>
      <c r="V40"/>
      <c r="W40"/>
      <c r="X40"/>
      <c r="Y40"/>
      <c r="Z40"/>
      <c r="AA40"/>
      <c r="AB40"/>
      <c r="AC40"/>
      <c r="AD40"/>
      <c r="AE40"/>
      <c r="AF40"/>
      <c r="AG40"/>
      <c r="AH40"/>
      <c r="AI40"/>
    </row>
    <row r="41" spans="1:35" s="36" customFormat="1" ht="15.75">
      <c r="A41" s="194"/>
      <c r="B41" s="182"/>
      <c r="C41" s="183"/>
      <c r="D41" s="183"/>
      <c r="E41" s="35"/>
      <c r="F41"/>
      <c r="G41"/>
      <c r="H41"/>
      <c r="I41"/>
      <c r="J41"/>
      <c r="K41"/>
      <c r="L41"/>
      <c r="M41"/>
      <c r="N41"/>
      <c r="O41"/>
      <c r="P41"/>
      <c r="Q41"/>
      <c r="R41"/>
      <c r="S41"/>
      <c r="T41"/>
      <c r="U41"/>
      <c r="V41"/>
      <c r="W41"/>
      <c r="X41"/>
      <c r="Y41"/>
      <c r="Z41"/>
      <c r="AA41"/>
      <c r="AB41"/>
      <c r="AC41"/>
      <c r="AD41"/>
      <c r="AE41"/>
      <c r="AF41"/>
      <c r="AG41"/>
      <c r="AH41"/>
      <c r="AI41"/>
    </row>
    <row r="42" spans="1:35" s="36" customFormat="1" ht="15.75">
      <c r="A42" s="194"/>
      <c r="B42" s="182"/>
      <c r="C42" s="183"/>
      <c r="D42" s="183"/>
      <c r="E42" s="35"/>
      <c r="F42"/>
      <c r="G42"/>
      <c r="H42"/>
      <c r="I42"/>
      <c r="J42"/>
      <c r="K42"/>
      <c r="L42"/>
      <c r="M42"/>
      <c r="N42"/>
      <c r="O42"/>
      <c r="P42"/>
      <c r="Q42"/>
      <c r="R42"/>
      <c r="S42"/>
      <c r="T42"/>
      <c r="U42"/>
      <c r="V42"/>
      <c r="W42"/>
      <c r="X42"/>
      <c r="Y42"/>
      <c r="Z42"/>
      <c r="AA42"/>
      <c r="AB42"/>
      <c r="AC42"/>
      <c r="AD42"/>
      <c r="AE42"/>
      <c r="AF42"/>
      <c r="AG42"/>
      <c r="AH42"/>
      <c r="AI42"/>
    </row>
    <row r="43" spans="1:35" s="36" customFormat="1" ht="15.75">
      <c r="A43" s="194"/>
      <c r="B43" s="182"/>
      <c r="C43" s="183"/>
      <c r="D43" s="183"/>
      <c r="E43" s="35"/>
      <c r="F43"/>
      <c r="G43"/>
      <c r="H43"/>
      <c r="I43"/>
      <c r="J43"/>
      <c r="K43"/>
      <c r="L43"/>
      <c r="M43"/>
      <c r="N43"/>
      <c r="O43"/>
      <c r="P43"/>
      <c r="Q43"/>
      <c r="R43"/>
      <c r="S43"/>
      <c r="T43"/>
      <c r="U43"/>
      <c r="V43"/>
      <c r="W43"/>
      <c r="X43"/>
      <c r="Y43"/>
      <c r="Z43"/>
      <c r="AA43"/>
      <c r="AB43"/>
      <c r="AC43"/>
      <c r="AD43"/>
      <c r="AE43"/>
      <c r="AF43"/>
      <c r="AG43"/>
      <c r="AH43"/>
      <c r="AI43"/>
    </row>
    <row r="44" spans="1:35" s="36" customFormat="1" ht="15.75">
      <c r="A44" s="194"/>
      <c r="B44" s="182"/>
      <c r="C44" s="183"/>
      <c r="D44" s="183"/>
      <c r="E44" s="35"/>
      <c r="F44"/>
      <c r="G44"/>
      <c r="H44"/>
      <c r="I44"/>
      <c r="J44"/>
      <c r="K44"/>
      <c r="L44"/>
      <c r="M44"/>
      <c r="N44"/>
      <c r="O44"/>
      <c r="P44"/>
      <c r="Q44"/>
      <c r="R44"/>
      <c r="S44"/>
      <c r="T44"/>
      <c r="U44"/>
      <c r="V44"/>
      <c r="W44"/>
      <c r="X44"/>
      <c r="Y44"/>
      <c r="Z44"/>
      <c r="AA44"/>
      <c r="AB44"/>
      <c r="AC44"/>
      <c r="AD44"/>
      <c r="AE44"/>
      <c r="AF44"/>
      <c r="AG44"/>
      <c r="AH44"/>
      <c r="AI44"/>
    </row>
    <row r="45" spans="1:35" s="36" customFormat="1" ht="15.75">
      <c r="A45" s="194"/>
      <c r="B45" s="182"/>
      <c r="C45" s="183"/>
      <c r="D45" s="183"/>
      <c r="E45" s="35"/>
      <c r="F45"/>
      <c r="G45"/>
      <c r="H45"/>
      <c r="I45"/>
      <c r="J45"/>
      <c r="K45"/>
      <c r="L45"/>
      <c r="M45"/>
      <c r="N45"/>
      <c r="O45"/>
      <c r="P45"/>
      <c r="Q45"/>
      <c r="R45"/>
      <c r="S45"/>
      <c r="T45"/>
      <c r="U45"/>
      <c r="V45"/>
      <c r="W45"/>
      <c r="X45"/>
      <c r="Y45"/>
      <c r="Z45"/>
      <c r="AA45"/>
      <c r="AB45"/>
      <c r="AC45"/>
      <c r="AD45"/>
      <c r="AE45"/>
      <c r="AF45"/>
      <c r="AG45"/>
      <c r="AH45"/>
      <c r="AI45"/>
    </row>
    <row r="46" spans="1:35" s="36" customFormat="1" ht="15.75">
      <c r="A46" s="194"/>
      <c r="B46" s="182"/>
      <c r="C46" s="183"/>
      <c r="D46" s="183"/>
      <c r="E46" s="35"/>
      <c r="F46"/>
      <c r="G46"/>
      <c r="H46"/>
      <c r="I46"/>
      <c r="J46"/>
      <c r="K46"/>
      <c r="L46"/>
      <c r="M46"/>
      <c r="N46"/>
      <c r="O46"/>
      <c r="P46"/>
      <c r="Q46"/>
      <c r="R46"/>
      <c r="S46"/>
      <c r="T46"/>
      <c r="U46"/>
      <c r="V46"/>
      <c r="W46"/>
      <c r="X46"/>
      <c r="Y46"/>
      <c r="Z46"/>
      <c r="AA46"/>
      <c r="AB46"/>
      <c r="AC46"/>
      <c r="AD46"/>
      <c r="AE46"/>
      <c r="AF46"/>
      <c r="AG46"/>
      <c r="AH46"/>
      <c r="AI46"/>
    </row>
    <row r="47" spans="1:35" s="36" customFormat="1" ht="15.75">
      <c r="A47" s="194"/>
      <c r="B47" s="182"/>
      <c r="C47" s="183"/>
      <c r="D47" s="183"/>
      <c r="E47" s="35"/>
      <c r="F47"/>
      <c r="G47"/>
      <c r="H47"/>
      <c r="I47"/>
      <c r="J47"/>
      <c r="K47"/>
      <c r="L47"/>
      <c r="M47"/>
      <c r="N47"/>
      <c r="O47"/>
      <c r="P47"/>
      <c r="Q47"/>
      <c r="R47"/>
      <c r="S47"/>
      <c r="T47"/>
      <c r="U47"/>
      <c r="V47"/>
      <c r="W47"/>
      <c r="X47"/>
      <c r="Y47"/>
      <c r="Z47"/>
      <c r="AA47"/>
      <c r="AB47"/>
      <c r="AC47"/>
      <c r="AD47"/>
      <c r="AE47"/>
      <c r="AF47"/>
      <c r="AG47"/>
      <c r="AH47"/>
      <c r="AI47"/>
    </row>
    <row r="48" spans="1:35" s="36" customFormat="1" ht="15.75">
      <c r="A48" s="194"/>
      <c r="B48" s="182"/>
      <c r="C48" s="183"/>
      <c r="D48" s="183"/>
      <c r="E48" s="35"/>
      <c r="F48"/>
      <c r="G48"/>
      <c r="H48"/>
      <c r="I48"/>
      <c r="J48"/>
      <c r="K48"/>
      <c r="L48"/>
      <c r="M48"/>
      <c r="N48"/>
      <c r="O48"/>
      <c r="P48"/>
      <c r="Q48"/>
      <c r="R48"/>
      <c r="S48"/>
      <c r="T48"/>
      <c r="U48"/>
      <c r="V48"/>
      <c r="W48"/>
      <c r="X48"/>
      <c r="Y48"/>
      <c r="Z48"/>
      <c r="AA48"/>
      <c r="AB48"/>
      <c r="AC48"/>
      <c r="AD48"/>
      <c r="AE48"/>
      <c r="AF48"/>
      <c r="AG48"/>
      <c r="AH48"/>
      <c r="AI48"/>
    </row>
    <row r="49" spans="1:35" s="36" customFormat="1" ht="15.75">
      <c r="A49" s="194"/>
      <c r="B49" s="182"/>
      <c r="C49" s="183"/>
      <c r="D49" s="183"/>
      <c r="E49" s="35"/>
      <c r="F49"/>
      <c r="G49"/>
      <c r="H49"/>
      <c r="I49"/>
      <c r="J49"/>
      <c r="K49"/>
      <c r="L49"/>
      <c r="M49"/>
      <c r="N49"/>
      <c r="O49"/>
      <c r="P49"/>
      <c r="Q49"/>
      <c r="R49"/>
      <c r="S49"/>
      <c r="T49"/>
      <c r="U49"/>
      <c r="V49"/>
      <c r="W49"/>
      <c r="X49"/>
      <c r="Y49"/>
      <c r="Z49"/>
      <c r="AA49"/>
      <c r="AB49"/>
      <c r="AC49"/>
      <c r="AD49"/>
      <c r="AE49"/>
      <c r="AF49"/>
      <c r="AG49"/>
      <c r="AH49"/>
      <c r="AI49"/>
    </row>
    <row r="50" spans="1:35" s="36" customFormat="1" ht="15.75">
      <c r="A50" s="194"/>
      <c r="B50" s="182"/>
      <c r="C50" s="183"/>
      <c r="D50" s="183"/>
      <c r="E50" s="35"/>
      <c r="F50"/>
      <c r="G50"/>
      <c r="H50"/>
      <c r="I50"/>
      <c r="J50"/>
      <c r="K50"/>
      <c r="L50"/>
      <c r="M50"/>
      <c r="N50"/>
      <c r="O50"/>
      <c r="P50"/>
      <c r="Q50"/>
      <c r="R50"/>
      <c r="S50"/>
      <c r="T50"/>
      <c r="U50"/>
      <c r="V50"/>
      <c r="W50"/>
      <c r="X50"/>
      <c r="Y50"/>
      <c r="Z50"/>
      <c r="AA50"/>
      <c r="AB50"/>
      <c r="AC50"/>
      <c r="AD50"/>
      <c r="AE50"/>
      <c r="AF50"/>
      <c r="AG50"/>
      <c r="AH50"/>
      <c r="AI50"/>
    </row>
    <row r="51" spans="1:35" s="36" customFormat="1" ht="15.75">
      <c r="A51" s="194"/>
      <c r="B51" s="182"/>
      <c r="C51" s="183"/>
      <c r="D51" s="183"/>
      <c r="E51" s="35"/>
      <c r="F51"/>
      <c r="G51"/>
      <c r="H51"/>
      <c r="I51"/>
      <c r="J51"/>
      <c r="K51"/>
      <c r="L51"/>
      <c r="M51"/>
      <c r="N51"/>
      <c r="O51"/>
      <c r="P51"/>
      <c r="Q51"/>
      <c r="R51"/>
      <c r="S51"/>
      <c r="T51"/>
      <c r="U51"/>
      <c r="V51"/>
      <c r="W51"/>
      <c r="X51"/>
      <c r="Y51"/>
      <c r="Z51"/>
      <c r="AA51"/>
      <c r="AB51"/>
      <c r="AC51"/>
      <c r="AD51"/>
      <c r="AE51"/>
      <c r="AF51"/>
      <c r="AG51"/>
      <c r="AH51"/>
      <c r="AI51"/>
    </row>
    <row r="52" spans="1:35" s="36" customFormat="1" ht="15.75">
      <c r="A52" s="194"/>
      <c r="B52" s="182"/>
      <c r="C52" s="183"/>
      <c r="D52" s="183"/>
      <c r="E52" s="35"/>
      <c r="F52"/>
      <c r="G52"/>
      <c r="H52"/>
      <c r="I52"/>
      <c r="J52"/>
      <c r="K52"/>
      <c r="L52"/>
      <c r="M52"/>
      <c r="N52"/>
      <c r="O52"/>
      <c r="P52"/>
      <c r="Q52"/>
      <c r="R52"/>
      <c r="S52"/>
      <c r="T52"/>
      <c r="U52"/>
      <c r="V52"/>
      <c r="W52"/>
      <c r="X52"/>
      <c r="Y52"/>
      <c r="Z52"/>
      <c r="AA52"/>
      <c r="AB52"/>
      <c r="AC52"/>
      <c r="AD52"/>
      <c r="AE52"/>
      <c r="AF52"/>
      <c r="AG52"/>
      <c r="AH52"/>
      <c r="AI52"/>
    </row>
    <row r="53" spans="1:35" s="36" customFormat="1" ht="15.75">
      <c r="A53" s="194"/>
      <c r="B53" s="182"/>
      <c r="C53" s="183"/>
      <c r="D53" s="183"/>
      <c r="E53" s="35"/>
      <c r="F53"/>
      <c r="G53"/>
      <c r="H53"/>
      <c r="I53"/>
      <c r="J53"/>
      <c r="K53"/>
      <c r="L53"/>
      <c r="M53"/>
      <c r="N53"/>
      <c r="O53"/>
      <c r="P53"/>
      <c r="Q53"/>
      <c r="R53"/>
      <c r="S53"/>
      <c r="T53"/>
      <c r="U53"/>
      <c r="V53"/>
      <c r="W53"/>
      <c r="X53"/>
      <c r="Y53"/>
      <c r="Z53"/>
      <c r="AA53"/>
      <c r="AB53"/>
      <c r="AC53"/>
      <c r="AD53"/>
      <c r="AE53"/>
      <c r="AF53"/>
      <c r="AG53"/>
      <c r="AH53"/>
      <c r="AI53"/>
    </row>
    <row r="54" spans="1:35" s="36" customFormat="1" ht="15.75">
      <c r="A54" s="194"/>
      <c r="B54" s="182"/>
      <c r="C54" s="183"/>
      <c r="D54" s="183"/>
      <c r="E54" s="35"/>
      <c r="F54"/>
      <c r="G54"/>
      <c r="H54"/>
      <c r="I54"/>
      <c r="J54"/>
      <c r="K54"/>
      <c r="L54"/>
      <c r="M54"/>
      <c r="N54"/>
      <c r="O54"/>
      <c r="P54"/>
      <c r="Q54"/>
      <c r="R54"/>
      <c r="S54"/>
      <c r="T54"/>
      <c r="U54"/>
      <c r="V54"/>
      <c r="W54"/>
      <c r="X54"/>
      <c r="Y54"/>
      <c r="Z54"/>
      <c r="AA54"/>
      <c r="AB54"/>
      <c r="AC54"/>
      <c r="AD54"/>
      <c r="AE54"/>
      <c r="AF54"/>
      <c r="AG54"/>
      <c r="AH54"/>
      <c r="AI54"/>
    </row>
    <row r="55" spans="1:35" s="36" customFormat="1" ht="15.75">
      <c r="A55" s="194"/>
      <c r="B55" s="182"/>
      <c r="C55" s="183"/>
      <c r="D55" s="183"/>
      <c r="E55" s="35"/>
      <c r="F55"/>
      <c r="G55"/>
      <c r="H55"/>
      <c r="I55"/>
      <c r="J55"/>
      <c r="K55"/>
      <c r="L55"/>
      <c r="M55"/>
      <c r="N55"/>
      <c r="O55"/>
      <c r="P55"/>
      <c r="Q55"/>
      <c r="R55"/>
      <c r="S55"/>
      <c r="T55"/>
      <c r="U55"/>
      <c r="V55"/>
      <c r="W55"/>
      <c r="X55"/>
      <c r="Y55"/>
      <c r="Z55"/>
      <c r="AA55"/>
      <c r="AB55"/>
      <c r="AC55"/>
      <c r="AD55"/>
      <c r="AE55"/>
      <c r="AF55"/>
      <c r="AG55"/>
      <c r="AH55"/>
      <c r="AI55"/>
    </row>
    <row r="56" spans="1:35" s="36" customFormat="1" ht="15.75">
      <c r="A56" s="194"/>
      <c r="B56" s="182"/>
      <c r="C56" s="183"/>
      <c r="D56" s="183"/>
      <c r="E56" s="35"/>
      <c r="F56"/>
      <c r="G56"/>
      <c r="H56"/>
      <c r="I56"/>
      <c r="J56"/>
      <c r="K56"/>
      <c r="L56"/>
      <c r="M56"/>
      <c r="N56"/>
      <c r="O56"/>
      <c r="P56"/>
      <c r="Q56"/>
      <c r="R56"/>
      <c r="S56"/>
      <c r="T56"/>
      <c r="U56"/>
      <c r="V56"/>
      <c r="W56"/>
      <c r="X56"/>
      <c r="Y56"/>
      <c r="Z56"/>
      <c r="AA56"/>
      <c r="AB56"/>
      <c r="AC56"/>
      <c r="AD56"/>
      <c r="AE56"/>
      <c r="AF56"/>
      <c r="AG56"/>
      <c r="AH56"/>
      <c r="AI56"/>
    </row>
    <row r="57" spans="1:35" s="36" customFormat="1" ht="15.75">
      <c r="A57" s="194"/>
      <c r="B57" s="182"/>
      <c r="C57" s="183"/>
      <c r="D57" s="183"/>
      <c r="E57" s="35"/>
      <c r="F57"/>
      <c r="G57"/>
      <c r="H57"/>
      <c r="I57"/>
      <c r="J57"/>
      <c r="K57"/>
      <c r="L57"/>
      <c r="M57"/>
      <c r="N57"/>
      <c r="O57"/>
      <c r="P57"/>
      <c r="Q57"/>
      <c r="R57"/>
      <c r="S57"/>
      <c r="T57"/>
      <c r="U57"/>
      <c r="V57"/>
      <c r="W57"/>
      <c r="X57"/>
      <c r="Y57"/>
      <c r="Z57"/>
      <c r="AA57"/>
      <c r="AB57"/>
      <c r="AC57"/>
      <c r="AD57"/>
      <c r="AE57"/>
      <c r="AF57"/>
      <c r="AG57"/>
      <c r="AH57"/>
      <c r="AI57"/>
    </row>
    <row r="58" spans="1:35" s="36" customFormat="1" ht="15.75">
      <c r="A58" s="194"/>
      <c r="B58" s="182"/>
      <c r="C58" s="183"/>
      <c r="D58" s="183"/>
      <c r="E58" s="35"/>
      <c r="F58"/>
      <c r="G58"/>
      <c r="H58"/>
      <c r="I58"/>
      <c r="J58"/>
      <c r="K58"/>
      <c r="L58"/>
      <c r="M58"/>
      <c r="N58"/>
      <c r="O58"/>
      <c r="P58"/>
      <c r="Q58"/>
      <c r="R58"/>
      <c r="S58"/>
      <c r="T58"/>
      <c r="U58"/>
      <c r="V58"/>
      <c r="W58"/>
      <c r="X58"/>
      <c r="Y58"/>
      <c r="Z58"/>
      <c r="AA58"/>
      <c r="AB58"/>
      <c r="AC58"/>
      <c r="AD58"/>
      <c r="AE58"/>
      <c r="AF58"/>
      <c r="AG58"/>
      <c r="AH58"/>
      <c r="AI58"/>
    </row>
    <row r="59" spans="1:35" s="36" customFormat="1" ht="15.75">
      <c r="A59" s="194"/>
      <c r="B59" s="182"/>
      <c r="C59" s="183"/>
      <c r="D59" s="183"/>
      <c r="E59" s="35"/>
      <c r="F59"/>
      <c r="G59"/>
      <c r="H59"/>
      <c r="I59"/>
      <c r="J59"/>
      <c r="K59"/>
      <c r="L59"/>
      <c r="M59"/>
      <c r="N59"/>
      <c r="O59"/>
      <c r="P59"/>
      <c r="Q59"/>
      <c r="R59"/>
      <c r="S59"/>
      <c r="T59"/>
      <c r="U59"/>
      <c r="V59"/>
      <c r="W59"/>
      <c r="X59"/>
      <c r="Y59"/>
      <c r="Z59"/>
      <c r="AA59"/>
      <c r="AB59"/>
      <c r="AC59"/>
      <c r="AD59"/>
      <c r="AE59"/>
      <c r="AF59"/>
      <c r="AG59"/>
      <c r="AH59"/>
      <c r="AI59"/>
    </row>
    <row r="60" spans="1:35" s="36" customFormat="1" ht="15.75">
      <c r="A60" s="194"/>
      <c r="B60" s="182"/>
      <c r="C60" s="183"/>
      <c r="D60" s="183"/>
      <c r="E60" s="35"/>
      <c r="F60"/>
      <c r="G60"/>
      <c r="H60"/>
      <c r="I60"/>
      <c r="J60"/>
      <c r="K60"/>
      <c r="L60"/>
      <c r="M60"/>
      <c r="N60"/>
      <c r="O60"/>
      <c r="P60"/>
      <c r="Q60"/>
      <c r="R60"/>
      <c r="S60"/>
      <c r="T60"/>
      <c r="U60"/>
      <c r="V60"/>
      <c r="W60"/>
      <c r="X60"/>
      <c r="Y60"/>
      <c r="Z60"/>
      <c r="AA60"/>
      <c r="AB60"/>
      <c r="AC60"/>
      <c r="AD60"/>
      <c r="AE60"/>
      <c r="AF60"/>
      <c r="AG60"/>
      <c r="AH60"/>
      <c r="AI60"/>
    </row>
    <row r="61" spans="1:35" s="36" customFormat="1" ht="15.75">
      <c r="A61" s="194"/>
      <c r="B61" s="182"/>
      <c r="C61" s="183"/>
      <c r="D61" s="183"/>
      <c r="E61" s="35"/>
      <c r="F61"/>
      <c r="G61"/>
      <c r="H61"/>
      <c r="I61"/>
      <c r="J61"/>
      <c r="K61"/>
      <c r="L61"/>
      <c r="M61"/>
      <c r="N61"/>
      <c r="O61"/>
      <c r="P61"/>
      <c r="Q61"/>
      <c r="R61"/>
      <c r="S61"/>
      <c r="T61"/>
      <c r="U61"/>
      <c r="V61"/>
      <c r="W61"/>
      <c r="X61"/>
      <c r="Y61"/>
      <c r="Z61"/>
      <c r="AA61"/>
      <c r="AB61"/>
      <c r="AC61"/>
      <c r="AD61"/>
      <c r="AE61"/>
      <c r="AF61"/>
      <c r="AG61"/>
      <c r="AH61"/>
      <c r="AI61"/>
    </row>
    <row r="62" spans="1:35" s="36" customFormat="1" ht="15.75">
      <c r="A62" s="194"/>
      <c r="B62" s="182"/>
      <c r="C62" s="183"/>
      <c r="D62" s="183"/>
      <c r="E62" s="35"/>
      <c r="F62"/>
      <c r="G62"/>
      <c r="H62"/>
      <c r="I62"/>
      <c r="J62"/>
      <c r="K62"/>
      <c r="L62"/>
      <c r="M62"/>
      <c r="N62"/>
      <c r="O62"/>
      <c r="P62"/>
      <c r="Q62"/>
      <c r="R62"/>
      <c r="S62"/>
      <c r="T62"/>
      <c r="U62"/>
      <c r="V62"/>
      <c r="W62"/>
      <c r="X62"/>
      <c r="Y62"/>
      <c r="Z62"/>
      <c r="AA62"/>
      <c r="AB62"/>
      <c r="AC62"/>
      <c r="AD62"/>
      <c r="AE62"/>
      <c r="AF62"/>
      <c r="AG62"/>
      <c r="AH62"/>
      <c r="AI62"/>
    </row>
    <row r="63" spans="1:35" s="36" customFormat="1" ht="15.75">
      <c r="A63" s="194"/>
      <c r="B63" s="182"/>
      <c r="C63" s="183"/>
      <c r="D63" s="183"/>
      <c r="E63" s="35"/>
      <c r="F63"/>
      <c r="G63"/>
      <c r="H63"/>
      <c r="I63"/>
      <c r="J63"/>
      <c r="K63"/>
      <c r="L63"/>
      <c r="M63"/>
      <c r="N63"/>
      <c r="O63"/>
      <c r="P63"/>
      <c r="Q63"/>
      <c r="R63"/>
      <c r="S63"/>
      <c r="T63"/>
      <c r="U63"/>
      <c r="V63"/>
      <c r="W63"/>
      <c r="X63"/>
      <c r="Y63"/>
      <c r="Z63"/>
      <c r="AA63"/>
      <c r="AB63"/>
      <c r="AC63"/>
      <c r="AD63"/>
      <c r="AE63"/>
      <c r="AF63"/>
      <c r="AG63"/>
      <c r="AH63"/>
      <c r="AI63"/>
    </row>
    <row r="64" spans="1:35" s="36" customFormat="1" ht="15.75">
      <c r="A64" s="194"/>
      <c r="B64" s="182"/>
      <c r="C64" s="183"/>
      <c r="D64" s="183"/>
      <c r="E64" s="35"/>
      <c r="F64"/>
      <c r="G64"/>
      <c r="H64"/>
      <c r="I64"/>
      <c r="J64"/>
      <c r="K64"/>
      <c r="L64"/>
      <c r="M64"/>
      <c r="N64"/>
      <c r="O64"/>
      <c r="P64"/>
      <c r="Q64"/>
      <c r="R64"/>
      <c r="S64"/>
      <c r="T64"/>
      <c r="U64"/>
      <c r="V64"/>
      <c r="W64"/>
      <c r="X64"/>
      <c r="Y64"/>
      <c r="Z64"/>
      <c r="AA64"/>
      <c r="AB64"/>
      <c r="AC64"/>
      <c r="AD64"/>
      <c r="AE64"/>
      <c r="AF64"/>
      <c r="AG64"/>
      <c r="AH64"/>
      <c r="AI64"/>
    </row>
    <row r="65" spans="1:35" s="36" customFormat="1" ht="15.75">
      <c r="A65" s="194"/>
      <c r="B65" s="182"/>
      <c r="C65" s="183"/>
      <c r="D65" s="183"/>
      <c r="E65" s="35"/>
      <c r="F65"/>
      <c r="G65"/>
      <c r="H65"/>
      <c r="I65"/>
      <c r="J65"/>
      <c r="K65"/>
      <c r="L65"/>
      <c r="M65"/>
      <c r="N65"/>
      <c r="O65"/>
      <c r="P65"/>
      <c r="Q65"/>
      <c r="R65"/>
      <c r="S65"/>
      <c r="T65"/>
      <c r="U65"/>
      <c r="V65"/>
      <c r="W65"/>
      <c r="X65"/>
      <c r="Y65"/>
      <c r="Z65"/>
      <c r="AA65"/>
      <c r="AB65"/>
      <c r="AC65"/>
      <c r="AD65"/>
      <c r="AE65"/>
      <c r="AF65"/>
      <c r="AG65"/>
      <c r="AH65"/>
      <c r="AI65"/>
    </row>
    <row r="66" spans="1:35" s="36" customFormat="1" ht="15.75">
      <c r="A66" s="194"/>
      <c r="B66" s="182"/>
      <c r="C66" s="183"/>
      <c r="D66" s="183"/>
      <c r="E66" s="35"/>
      <c r="F66"/>
      <c r="G66"/>
      <c r="H66"/>
      <c r="I66"/>
      <c r="J66"/>
      <c r="K66"/>
      <c r="L66"/>
      <c r="M66"/>
      <c r="N66"/>
      <c r="O66"/>
      <c r="P66"/>
      <c r="Q66"/>
      <c r="R66"/>
      <c r="S66"/>
      <c r="T66"/>
      <c r="U66"/>
      <c r="V66"/>
      <c r="W66"/>
      <c r="X66"/>
      <c r="Y66"/>
      <c r="Z66"/>
      <c r="AA66"/>
      <c r="AB66"/>
      <c r="AC66"/>
      <c r="AD66"/>
      <c r="AE66"/>
      <c r="AF66"/>
      <c r="AG66"/>
      <c r="AH66"/>
      <c r="AI66"/>
    </row>
    <row r="67" spans="1:35" s="36" customFormat="1" ht="15.75">
      <c r="A67" s="194"/>
      <c r="B67" s="182"/>
      <c r="C67" s="183"/>
      <c r="D67" s="183"/>
      <c r="E67" s="35"/>
      <c r="F67"/>
      <c r="G67"/>
      <c r="H67"/>
      <c r="I67"/>
      <c r="J67"/>
      <c r="K67"/>
      <c r="L67"/>
      <c r="M67"/>
      <c r="N67"/>
      <c r="O67"/>
      <c r="P67"/>
      <c r="Q67"/>
      <c r="R67"/>
      <c r="S67"/>
      <c r="T67"/>
      <c r="U67"/>
      <c r="V67"/>
      <c r="W67"/>
      <c r="X67"/>
      <c r="Y67"/>
      <c r="Z67"/>
      <c r="AA67"/>
      <c r="AB67"/>
      <c r="AC67"/>
      <c r="AD67"/>
      <c r="AE67"/>
      <c r="AF67"/>
      <c r="AG67"/>
      <c r="AH67"/>
      <c r="AI67"/>
    </row>
    <row r="68" spans="1:35" s="36" customFormat="1" ht="15.75">
      <c r="A68" s="194"/>
      <c r="B68" s="182"/>
      <c r="C68" s="183"/>
      <c r="D68" s="183"/>
      <c r="E68" s="35"/>
      <c r="F68"/>
      <c r="G68"/>
      <c r="H68"/>
      <c r="I68"/>
      <c r="J68"/>
      <c r="K68"/>
      <c r="L68"/>
      <c r="M68"/>
      <c r="N68"/>
      <c r="O68"/>
      <c r="P68"/>
      <c r="Q68"/>
      <c r="R68"/>
      <c r="S68"/>
      <c r="T68"/>
      <c r="U68"/>
      <c r="V68"/>
      <c r="W68"/>
      <c r="X68"/>
      <c r="Y68"/>
      <c r="Z68"/>
      <c r="AA68"/>
      <c r="AB68"/>
      <c r="AC68"/>
      <c r="AD68"/>
      <c r="AE68"/>
      <c r="AF68"/>
      <c r="AG68"/>
      <c r="AH68"/>
      <c r="AI68"/>
    </row>
    <row r="69" spans="1:35" s="36" customFormat="1" ht="15.75">
      <c r="A69" s="194"/>
      <c r="B69" s="182"/>
      <c r="C69" s="183"/>
      <c r="D69" s="183"/>
      <c r="E69" s="35"/>
      <c r="F69"/>
      <c r="G69"/>
      <c r="H69"/>
      <c r="I69"/>
      <c r="J69"/>
      <c r="K69"/>
      <c r="L69"/>
      <c r="M69"/>
      <c r="N69"/>
      <c r="O69"/>
      <c r="P69"/>
      <c r="Q69"/>
      <c r="R69"/>
      <c r="S69"/>
      <c r="T69"/>
      <c r="U69"/>
      <c r="V69"/>
      <c r="W69"/>
      <c r="X69"/>
      <c r="Y69"/>
      <c r="Z69"/>
      <c r="AA69"/>
      <c r="AB69"/>
      <c r="AC69"/>
      <c r="AD69"/>
      <c r="AE69"/>
      <c r="AF69"/>
      <c r="AG69"/>
      <c r="AH69"/>
      <c r="AI69"/>
    </row>
    <row r="70" spans="1:35" s="36" customFormat="1" ht="15.75">
      <c r="A70" s="194"/>
      <c r="B70" s="182"/>
      <c r="C70" s="183"/>
      <c r="D70" s="183"/>
      <c r="E70" s="35"/>
      <c r="F70"/>
      <c r="G70"/>
      <c r="H70"/>
      <c r="I70"/>
      <c r="J70"/>
      <c r="K70"/>
      <c r="L70"/>
      <c r="M70"/>
      <c r="N70"/>
      <c r="O70"/>
      <c r="P70"/>
      <c r="Q70"/>
      <c r="R70"/>
      <c r="S70"/>
      <c r="T70"/>
      <c r="U70"/>
      <c r="V70"/>
      <c r="W70"/>
      <c r="X70"/>
      <c r="Y70"/>
      <c r="Z70"/>
      <c r="AA70"/>
      <c r="AB70"/>
      <c r="AC70"/>
      <c r="AD70"/>
      <c r="AE70"/>
      <c r="AF70"/>
      <c r="AG70"/>
      <c r="AH70"/>
      <c r="AI70"/>
    </row>
    <row r="71" spans="1:35" s="36" customFormat="1" ht="15.75">
      <c r="A71" s="194"/>
      <c r="B71" s="182"/>
      <c r="C71" s="183"/>
      <c r="D71" s="183"/>
      <c r="E71" s="35"/>
      <c r="F71"/>
      <c r="G71"/>
      <c r="H71"/>
      <c r="I71"/>
      <c r="J71"/>
      <c r="K71"/>
      <c r="L71"/>
      <c r="M71"/>
      <c r="N71"/>
      <c r="O71"/>
      <c r="P71"/>
      <c r="Q71"/>
      <c r="R71"/>
      <c r="S71"/>
      <c r="T71"/>
      <c r="U71"/>
      <c r="V71"/>
      <c r="W71"/>
      <c r="X71"/>
      <c r="Y71"/>
      <c r="Z71"/>
      <c r="AA71"/>
      <c r="AB71"/>
      <c r="AC71"/>
      <c r="AD71"/>
      <c r="AE71"/>
      <c r="AF71"/>
      <c r="AG71"/>
      <c r="AH71"/>
      <c r="AI71"/>
    </row>
    <row r="72" spans="1:35" s="36" customFormat="1" ht="15.75">
      <c r="A72" s="194"/>
      <c r="B72" s="182"/>
      <c r="C72" s="183"/>
      <c r="D72" s="183"/>
      <c r="E72" s="35"/>
      <c r="F72"/>
      <c r="G72"/>
      <c r="H72"/>
      <c r="I72"/>
      <c r="J72"/>
      <c r="K72"/>
      <c r="L72"/>
      <c r="M72"/>
      <c r="N72"/>
      <c r="O72"/>
      <c r="P72"/>
      <c r="Q72"/>
      <c r="R72"/>
      <c r="S72"/>
      <c r="T72"/>
      <c r="U72"/>
      <c r="V72"/>
      <c r="W72"/>
      <c r="X72"/>
      <c r="Y72"/>
      <c r="Z72"/>
      <c r="AA72"/>
      <c r="AB72"/>
      <c r="AC72"/>
      <c r="AD72"/>
      <c r="AE72"/>
      <c r="AF72"/>
      <c r="AG72"/>
      <c r="AH72"/>
      <c r="AI72"/>
    </row>
    <row r="73" spans="1:35" s="36" customFormat="1" ht="15.75">
      <c r="A73" s="194"/>
      <c r="B73" s="182"/>
      <c r="C73" s="183"/>
      <c r="D73" s="183"/>
      <c r="E73" s="35"/>
      <c r="F73"/>
      <c r="G73"/>
      <c r="H73"/>
      <c r="I73"/>
      <c r="J73"/>
      <c r="K73"/>
      <c r="L73"/>
      <c r="M73"/>
      <c r="N73"/>
      <c r="O73"/>
      <c r="P73"/>
      <c r="Q73"/>
      <c r="R73"/>
      <c r="S73"/>
      <c r="T73"/>
      <c r="U73"/>
      <c r="V73"/>
      <c r="W73"/>
      <c r="X73"/>
      <c r="Y73"/>
      <c r="Z73"/>
      <c r="AA73"/>
      <c r="AB73"/>
      <c r="AC73"/>
      <c r="AD73"/>
      <c r="AE73"/>
      <c r="AF73"/>
      <c r="AG73"/>
      <c r="AH73"/>
      <c r="AI73"/>
    </row>
    <row r="74" spans="1:35" s="36" customFormat="1" ht="15.75">
      <c r="A74" s="194"/>
      <c r="B74" s="182"/>
      <c r="C74" s="183"/>
      <c r="D74" s="183"/>
      <c r="E74" s="35"/>
      <c r="F74"/>
      <c r="G74"/>
      <c r="H74"/>
      <c r="I74"/>
      <c r="J74"/>
      <c r="K74"/>
      <c r="L74"/>
      <c r="M74"/>
      <c r="N74"/>
      <c r="O74"/>
      <c r="P74"/>
      <c r="Q74"/>
      <c r="R74"/>
      <c r="S74"/>
      <c r="T74"/>
      <c r="U74"/>
      <c r="V74"/>
      <c r="W74"/>
      <c r="X74"/>
      <c r="Y74"/>
      <c r="Z74"/>
      <c r="AA74"/>
      <c r="AB74"/>
      <c r="AC74"/>
      <c r="AD74"/>
      <c r="AE74"/>
      <c r="AF74"/>
      <c r="AG74"/>
      <c r="AH74"/>
      <c r="AI74"/>
    </row>
    <row r="75" spans="1:35" s="36" customFormat="1" ht="15.75">
      <c r="A75" s="194"/>
      <c r="B75" s="182"/>
      <c r="C75" s="183"/>
      <c r="D75" s="183"/>
      <c r="E75" s="35"/>
      <c r="F75"/>
      <c r="G75"/>
      <c r="H75"/>
      <c r="I75"/>
      <c r="J75"/>
      <c r="K75"/>
      <c r="L75"/>
      <c r="M75"/>
      <c r="N75"/>
      <c r="O75"/>
      <c r="P75"/>
      <c r="Q75"/>
      <c r="R75"/>
      <c r="S75"/>
      <c r="T75"/>
      <c r="U75"/>
      <c r="V75"/>
      <c r="W75"/>
      <c r="X75"/>
      <c r="Y75"/>
      <c r="Z75"/>
      <c r="AA75"/>
      <c r="AB75"/>
      <c r="AC75"/>
      <c r="AD75"/>
      <c r="AE75"/>
      <c r="AF75"/>
      <c r="AG75"/>
      <c r="AH75"/>
      <c r="AI75"/>
    </row>
    <row r="76" spans="1:35" s="36" customFormat="1" ht="15.75">
      <c r="A76" s="194"/>
      <c r="B76" s="182"/>
      <c r="C76" s="183"/>
      <c r="D76" s="183"/>
      <c r="E76" s="35"/>
      <c r="F76"/>
      <c r="G76"/>
      <c r="H76"/>
      <c r="I76"/>
      <c r="J76"/>
      <c r="K76"/>
      <c r="L76"/>
      <c r="M76"/>
      <c r="N76"/>
      <c r="O76"/>
      <c r="P76"/>
      <c r="Q76"/>
      <c r="R76"/>
      <c r="S76"/>
      <c r="T76"/>
      <c r="U76"/>
      <c r="V76"/>
      <c r="W76"/>
      <c r="X76"/>
      <c r="Y76"/>
      <c r="Z76"/>
      <c r="AA76"/>
      <c r="AB76"/>
      <c r="AC76"/>
      <c r="AD76"/>
      <c r="AE76"/>
      <c r="AF76"/>
      <c r="AG76"/>
      <c r="AH76"/>
      <c r="AI76"/>
    </row>
    <row r="77" spans="1:35" s="36" customFormat="1" ht="15.75">
      <c r="A77" s="194"/>
      <c r="B77" s="182"/>
      <c r="C77" s="183"/>
      <c r="D77" s="183"/>
      <c r="E77" s="35"/>
      <c r="F77"/>
      <c r="G77"/>
      <c r="H77"/>
      <c r="I77"/>
      <c r="J77"/>
      <c r="K77"/>
      <c r="L77"/>
      <c r="M77"/>
      <c r="N77"/>
      <c r="O77"/>
      <c r="P77"/>
      <c r="Q77"/>
      <c r="R77"/>
      <c r="S77"/>
      <c r="T77"/>
      <c r="U77"/>
      <c r="V77"/>
      <c r="W77"/>
      <c r="X77"/>
      <c r="Y77"/>
      <c r="Z77"/>
      <c r="AA77"/>
      <c r="AB77"/>
      <c r="AC77"/>
      <c r="AD77"/>
      <c r="AE77"/>
      <c r="AF77"/>
      <c r="AG77"/>
      <c r="AH77"/>
      <c r="AI77"/>
    </row>
    <row r="78" spans="1:35" s="36" customFormat="1" ht="15.75">
      <c r="A78" s="194"/>
      <c r="B78" s="182"/>
      <c r="C78" s="183"/>
      <c r="D78" s="183"/>
      <c r="E78" s="35"/>
      <c r="F78"/>
      <c r="G78"/>
      <c r="H78"/>
      <c r="I78"/>
      <c r="J78"/>
      <c r="K78"/>
      <c r="L78"/>
      <c r="M78"/>
      <c r="N78"/>
      <c r="O78"/>
      <c r="P78"/>
      <c r="Q78"/>
      <c r="R78"/>
      <c r="S78"/>
      <c r="T78"/>
      <c r="U78"/>
      <c r="V78"/>
      <c r="W78"/>
      <c r="X78"/>
      <c r="Y78"/>
      <c r="Z78"/>
      <c r="AA78"/>
      <c r="AB78"/>
      <c r="AC78"/>
      <c r="AD78"/>
      <c r="AE78"/>
      <c r="AF78"/>
      <c r="AG78"/>
      <c r="AH78"/>
      <c r="AI78"/>
    </row>
    <row r="79" spans="1:35" s="36" customFormat="1" ht="15.75">
      <c r="A79" s="194"/>
      <c r="B79" s="182"/>
      <c r="C79" s="183"/>
      <c r="D79" s="183"/>
      <c r="E79" s="35"/>
      <c r="F79"/>
      <c r="G79"/>
      <c r="H79"/>
      <c r="I79"/>
      <c r="J79"/>
      <c r="K79"/>
      <c r="L79"/>
      <c r="M79"/>
      <c r="N79"/>
      <c r="O79"/>
      <c r="P79"/>
      <c r="Q79"/>
      <c r="R79"/>
      <c r="S79"/>
      <c r="T79"/>
      <c r="U79"/>
      <c r="V79"/>
      <c r="W79"/>
      <c r="X79"/>
      <c r="Y79"/>
      <c r="Z79"/>
      <c r="AA79"/>
      <c r="AB79"/>
      <c r="AC79"/>
      <c r="AD79"/>
      <c r="AE79"/>
      <c r="AF79"/>
      <c r="AG79"/>
      <c r="AH79"/>
      <c r="AI79"/>
    </row>
    <row r="80" spans="1:35" s="36" customFormat="1" ht="15.75">
      <c r="A80" s="194"/>
      <c r="B80" s="182"/>
      <c r="C80" s="183"/>
      <c r="D80" s="183"/>
      <c r="E80" s="35"/>
      <c r="F80"/>
      <c r="G80"/>
      <c r="H80"/>
      <c r="I80"/>
      <c r="J80"/>
      <c r="K80"/>
      <c r="L80"/>
      <c r="M80"/>
      <c r="N80"/>
      <c r="O80"/>
      <c r="P80"/>
      <c r="Q80"/>
      <c r="R80"/>
      <c r="S80"/>
      <c r="T80"/>
      <c r="U80"/>
      <c r="V80"/>
      <c r="W80"/>
      <c r="X80"/>
      <c r="Y80"/>
      <c r="Z80"/>
      <c r="AA80"/>
      <c r="AB80"/>
      <c r="AC80"/>
      <c r="AD80"/>
      <c r="AE80"/>
      <c r="AF80"/>
      <c r="AG80"/>
      <c r="AH80"/>
      <c r="AI80"/>
    </row>
    <row r="81" spans="1:35" s="36" customFormat="1" ht="15.75">
      <c r="A81" s="194"/>
      <c r="B81" s="182"/>
      <c r="C81" s="183"/>
      <c r="D81" s="183"/>
      <c r="E81" s="35"/>
      <c r="F81"/>
      <c r="G81"/>
      <c r="H81"/>
      <c r="I81"/>
      <c r="J81"/>
      <c r="K81"/>
      <c r="L81"/>
      <c r="M81"/>
      <c r="N81"/>
      <c r="O81"/>
      <c r="P81"/>
      <c r="Q81"/>
      <c r="R81"/>
      <c r="S81"/>
      <c r="T81"/>
      <c r="U81"/>
      <c r="V81"/>
      <c r="W81"/>
      <c r="X81"/>
      <c r="Y81"/>
      <c r="Z81"/>
      <c r="AA81"/>
      <c r="AB81"/>
      <c r="AC81"/>
      <c r="AD81"/>
      <c r="AE81"/>
      <c r="AF81"/>
      <c r="AG81"/>
      <c r="AH81"/>
      <c r="AI81"/>
    </row>
    <row r="82" spans="1:35" s="36" customFormat="1" ht="15.75">
      <c r="A82" s="194"/>
      <c r="B82" s="182"/>
      <c r="C82" s="183"/>
      <c r="D82" s="183"/>
      <c r="E82" s="35"/>
      <c r="F82"/>
      <c r="G82"/>
      <c r="H82"/>
      <c r="I82"/>
      <c r="J82"/>
      <c r="K82"/>
      <c r="L82"/>
      <c r="M82"/>
      <c r="N82"/>
      <c r="O82"/>
      <c r="P82"/>
      <c r="Q82"/>
      <c r="R82"/>
      <c r="S82"/>
      <c r="T82"/>
      <c r="U82"/>
      <c r="V82"/>
      <c r="W82"/>
      <c r="X82"/>
      <c r="Y82"/>
      <c r="Z82"/>
      <c r="AA82"/>
      <c r="AB82"/>
      <c r="AC82"/>
      <c r="AD82"/>
      <c r="AE82"/>
      <c r="AF82"/>
      <c r="AG82"/>
      <c r="AH82"/>
      <c r="AI82"/>
    </row>
    <row r="83" spans="1:35" s="36" customFormat="1" ht="15.75">
      <c r="A83" s="194"/>
      <c r="B83" s="182"/>
      <c r="C83" s="183"/>
      <c r="D83" s="183"/>
      <c r="E83" s="35"/>
      <c r="F83"/>
      <c r="G83"/>
      <c r="H83"/>
      <c r="I83"/>
      <c r="J83"/>
      <c r="K83"/>
      <c r="L83"/>
      <c r="M83"/>
      <c r="N83"/>
      <c r="O83"/>
      <c r="P83"/>
      <c r="Q83"/>
      <c r="R83"/>
      <c r="S83"/>
      <c r="T83"/>
      <c r="U83"/>
      <c r="V83"/>
      <c r="W83"/>
      <c r="X83"/>
      <c r="Y83"/>
      <c r="Z83"/>
      <c r="AA83"/>
      <c r="AB83"/>
      <c r="AC83"/>
      <c r="AD83"/>
      <c r="AE83"/>
      <c r="AF83"/>
      <c r="AG83"/>
      <c r="AH83"/>
      <c r="AI83"/>
    </row>
    <row r="84" spans="1:35" s="36" customFormat="1" ht="15.75">
      <c r="A84" s="194"/>
      <c r="B84" s="182"/>
      <c r="C84" s="183"/>
      <c r="D84" s="183"/>
      <c r="E84" s="35"/>
      <c r="F84"/>
      <c r="G84"/>
      <c r="H84"/>
      <c r="I84"/>
      <c r="J84"/>
      <c r="K84"/>
      <c r="L84"/>
      <c r="M84"/>
      <c r="N84"/>
      <c r="O84"/>
      <c r="P84"/>
      <c r="Q84"/>
      <c r="R84"/>
      <c r="S84"/>
      <c r="T84"/>
      <c r="U84"/>
      <c r="V84"/>
      <c r="W84"/>
      <c r="X84"/>
      <c r="Y84"/>
      <c r="Z84"/>
      <c r="AA84"/>
      <c r="AB84"/>
      <c r="AC84"/>
      <c r="AD84"/>
      <c r="AE84"/>
      <c r="AF84"/>
      <c r="AG84"/>
      <c r="AH84"/>
      <c r="AI84"/>
    </row>
    <row r="85" spans="1:35" s="36" customFormat="1" ht="15.75">
      <c r="A85" s="194"/>
      <c r="B85" s="182"/>
      <c r="C85" s="183"/>
      <c r="D85" s="183"/>
      <c r="E85" s="35"/>
      <c r="F85"/>
      <c r="G85"/>
      <c r="H85"/>
      <c r="I85"/>
      <c r="J85"/>
      <c r="K85"/>
      <c r="L85"/>
      <c r="M85"/>
      <c r="N85"/>
      <c r="O85"/>
      <c r="P85"/>
      <c r="Q85"/>
      <c r="R85"/>
      <c r="S85"/>
      <c r="T85"/>
      <c r="U85"/>
      <c r="V85"/>
      <c r="W85"/>
      <c r="X85"/>
      <c r="Y85"/>
      <c r="Z85"/>
      <c r="AA85"/>
      <c r="AB85"/>
      <c r="AC85"/>
      <c r="AD85"/>
      <c r="AE85"/>
      <c r="AF85"/>
      <c r="AG85"/>
      <c r="AH85"/>
      <c r="AI85"/>
    </row>
    <row r="86" spans="1:35" s="36" customFormat="1" ht="15.75">
      <c r="A86" s="194"/>
      <c r="B86" s="182"/>
      <c r="C86" s="183"/>
      <c r="D86" s="183"/>
      <c r="E86" s="35"/>
      <c r="F86"/>
      <c r="G86"/>
      <c r="H86"/>
      <c r="I86"/>
      <c r="J86"/>
      <c r="K86"/>
      <c r="L86"/>
      <c r="M86"/>
      <c r="N86"/>
      <c r="O86"/>
      <c r="P86"/>
      <c r="Q86"/>
      <c r="R86"/>
      <c r="S86"/>
      <c r="T86"/>
      <c r="U86"/>
      <c r="V86"/>
      <c r="W86"/>
      <c r="X86"/>
      <c r="Y86"/>
      <c r="Z86"/>
      <c r="AA86"/>
      <c r="AB86"/>
      <c r="AC86"/>
      <c r="AD86"/>
      <c r="AE86"/>
      <c r="AF86"/>
      <c r="AG86"/>
      <c r="AH86"/>
      <c r="AI86"/>
    </row>
    <row r="87" spans="1:35" s="36" customFormat="1" ht="15.75">
      <c r="A87" s="194"/>
      <c r="B87" s="182"/>
      <c r="C87" s="183"/>
      <c r="D87" s="183"/>
      <c r="E87" s="35"/>
      <c r="F87"/>
      <c r="G87"/>
      <c r="H87"/>
      <c r="I87"/>
      <c r="J87"/>
      <c r="K87"/>
      <c r="L87"/>
      <c r="M87"/>
      <c r="N87"/>
      <c r="O87"/>
      <c r="P87"/>
      <c r="Q87"/>
      <c r="R87"/>
      <c r="S87"/>
      <c r="T87"/>
      <c r="U87"/>
      <c r="V87"/>
      <c r="W87"/>
      <c r="X87"/>
      <c r="Y87"/>
      <c r="Z87"/>
      <c r="AA87"/>
      <c r="AB87"/>
      <c r="AC87"/>
      <c r="AD87"/>
      <c r="AE87"/>
      <c r="AF87"/>
      <c r="AG87"/>
      <c r="AH87"/>
      <c r="AI87"/>
    </row>
    <row r="88" spans="1:35" s="36" customFormat="1" ht="15.75">
      <c r="A88" s="194"/>
      <c r="B88" s="182"/>
      <c r="C88" s="183"/>
      <c r="D88" s="183"/>
      <c r="E88" s="35"/>
      <c r="F88"/>
      <c r="G88"/>
      <c r="H88"/>
      <c r="I88"/>
      <c r="J88"/>
      <c r="K88"/>
      <c r="L88"/>
      <c r="M88"/>
      <c r="N88"/>
      <c r="O88"/>
      <c r="P88"/>
      <c r="Q88"/>
      <c r="R88"/>
      <c r="S88"/>
      <c r="T88"/>
      <c r="U88"/>
      <c r="V88"/>
      <c r="W88"/>
      <c r="X88"/>
      <c r="Y88"/>
      <c r="Z88"/>
      <c r="AA88"/>
      <c r="AB88"/>
      <c r="AC88"/>
      <c r="AD88"/>
      <c r="AE88"/>
      <c r="AF88"/>
      <c r="AG88"/>
      <c r="AH88"/>
      <c r="AI88"/>
    </row>
    <row r="89" spans="1:35" s="36" customFormat="1" ht="15.75">
      <c r="A89" s="194"/>
      <c r="B89" s="182"/>
      <c r="C89" s="183"/>
      <c r="D89" s="183"/>
      <c r="E89" s="35"/>
      <c r="F89"/>
      <c r="G89"/>
      <c r="H89"/>
      <c r="I89"/>
      <c r="J89"/>
      <c r="K89"/>
      <c r="L89"/>
      <c r="M89"/>
      <c r="N89"/>
      <c r="O89"/>
      <c r="P89"/>
      <c r="Q89"/>
      <c r="R89"/>
      <c r="S89"/>
      <c r="T89"/>
      <c r="U89"/>
      <c r="V89"/>
      <c r="W89"/>
      <c r="X89"/>
      <c r="Y89"/>
      <c r="Z89"/>
      <c r="AA89"/>
      <c r="AB89"/>
      <c r="AC89"/>
      <c r="AD89"/>
      <c r="AE89"/>
      <c r="AF89"/>
      <c r="AG89"/>
      <c r="AH89"/>
      <c r="AI89"/>
    </row>
    <row r="90" spans="1:35" s="36" customFormat="1" ht="15.75">
      <c r="A90" s="194"/>
      <c r="B90" s="182"/>
      <c r="C90" s="183"/>
      <c r="D90" s="183"/>
      <c r="E90" s="35"/>
      <c r="F90"/>
      <c r="G90"/>
      <c r="H90"/>
      <c r="I90"/>
      <c r="J90"/>
      <c r="K90"/>
      <c r="L90"/>
      <c r="M90"/>
      <c r="N90"/>
      <c r="O90"/>
      <c r="P90"/>
      <c r="Q90"/>
      <c r="R90"/>
      <c r="S90"/>
      <c r="T90"/>
      <c r="U90"/>
      <c r="V90"/>
      <c r="W90"/>
      <c r="X90"/>
      <c r="Y90"/>
      <c r="Z90"/>
      <c r="AA90"/>
      <c r="AB90"/>
      <c r="AC90"/>
      <c r="AD90"/>
      <c r="AE90"/>
      <c r="AF90"/>
      <c r="AG90"/>
      <c r="AH90"/>
      <c r="AI90"/>
    </row>
    <row r="91" spans="1:35" s="36" customFormat="1" ht="15.75">
      <c r="A91" s="194"/>
      <c r="B91" s="182"/>
      <c r="C91" s="183"/>
      <c r="D91" s="183"/>
      <c r="E91" s="35"/>
      <c r="F91"/>
      <c r="G91"/>
      <c r="H91"/>
      <c r="I91"/>
      <c r="J91"/>
      <c r="K91"/>
      <c r="L91"/>
      <c r="M91"/>
      <c r="N91"/>
      <c r="O91"/>
      <c r="P91"/>
      <c r="Q91"/>
      <c r="R91"/>
      <c r="S91"/>
      <c r="T91"/>
      <c r="U91"/>
      <c r="V91"/>
      <c r="W91"/>
      <c r="X91"/>
      <c r="Y91"/>
      <c r="Z91"/>
      <c r="AA91"/>
      <c r="AB91"/>
      <c r="AC91"/>
      <c r="AD91"/>
      <c r="AE91"/>
      <c r="AF91"/>
      <c r="AG91"/>
      <c r="AH91"/>
      <c r="AI91"/>
    </row>
    <row r="92" spans="1:35" s="36" customFormat="1" ht="15.75">
      <c r="A92" s="194"/>
      <c r="B92" s="182"/>
      <c r="C92" s="183"/>
      <c r="D92" s="183"/>
      <c r="E92" s="35"/>
      <c r="F92"/>
      <c r="G92"/>
      <c r="H92"/>
      <c r="I92"/>
      <c r="J92"/>
      <c r="K92"/>
      <c r="L92"/>
      <c r="M92"/>
      <c r="N92"/>
      <c r="O92"/>
      <c r="P92"/>
      <c r="Q92"/>
      <c r="R92"/>
      <c r="S92"/>
      <c r="T92"/>
      <c r="U92"/>
      <c r="V92"/>
      <c r="W92"/>
      <c r="X92"/>
      <c r="Y92"/>
      <c r="Z92"/>
      <c r="AA92"/>
      <c r="AB92"/>
      <c r="AC92"/>
      <c r="AD92"/>
      <c r="AE92"/>
      <c r="AF92"/>
      <c r="AG92"/>
      <c r="AH92"/>
      <c r="AI92"/>
    </row>
    <row r="93" spans="1:35" s="36" customFormat="1" ht="15.75">
      <c r="A93" s="194"/>
      <c r="B93" s="182"/>
      <c r="C93" s="183"/>
      <c r="D93" s="183"/>
      <c r="E93" s="35"/>
      <c r="F93"/>
      <c r="G93"/>
      <c r="H93"/>
      <c r="I93"/>
      <c r="J93"/>
      <c r="K93"/>
      <c r="L93"/>
      <c r="M93"/>
      <c r="N93"/>
      <c r="O93"/>
      <c r="P93"/>
      <c r="Q93"/>
      <c r="R93"/>
      <c r="S93"/>
      <c r="T93"/>
      <c r="U93"/>
      <c r="V93"/>
      <c r="W93"/>
      <c r="X93"/>
      <c r="Y93"/>
      <c r="Z93"/>
      <c r="AA93"/>
      <c r="AB93"/>
      <c r="AC93"/>
      <c r="AD93"/>
      <c r="AE93"/>
      <c r="AF93"/>
      <c r="AG93"/>
      <c r="AH93"/>
      <c r="AI93"/>
    </row>
    <row r="94" spans="1:35" s="36" customFormat="1" ht="15.75">
      <c r="A94" s="194"/>
      <c r="B94" s="182"/>
      <c r="C94" s="183"/>
      <c r="D94" s="183"/>
      <c r="E94" s="35"/>
      <c r="F94"/>
      <c r="G94"/>
      <c r="H94"/>
      <c r="I94"/>
      <c r="J94"/>
      <c r="K94"/>
      <c r="L94"/>
      <c r="M94"/>
      <c r="N94"/>
      <c r="O94"/>
      <c r="P94"/>
      <c r="Q94"/>
      <c r="R94"/>
      <c r="S94"/>
      <c r="T94"/>
      <c r="U94"/>
      <c r="V94"/>
      <c r="W94"/>
      <c r="X94"/>
      <c r="Y94"/>
      <c r="Z94"/>
      <c r="AA94"/>
      <c r="AB94"/>
      <c r="AC94"/>
      <c r="AD94"/>
      <c r="AE94"/>
      <c r="AF94"/>
      <c r="AG94"/>
      <c r="AH94"/>
      <c r="AI94"/>
    </row>
    <row r="95" spans="1:35" s="36" customFormat="1" ht="15.75">
      <c r="A95" s="194"/>
      <c r="B95" s="182"/>
      <c r="C95" s="183"/>
      <c r="D95" s="183"/>
      <c r="E95" s="35"/>
      <c r="F95"/>
      <c r="G95"/>
      <c r="H95"/>
      <c r="I95"/>
      <c r="J95"/>
      <c r="K95"/>
      <c r="L95"/>
      <c r="M95"/>
      <c r="N95"/>
      <c r="O95"/>
      <c r="P95"/>
      <c r="Q95"/>
      <c r="R95"/>
      <c r="S95"/>
      <c r="T95"/>
      <c r="U95"/>
      <c r="V95"/>
      <c r="W95"/>
      <c r="X95"/>
      <c r="Y95"/>
      <c r="Z95"/>
      <c r="AA95"/>
      <c r="AB95"/>
      <c r="AC95"/>
      <c r="AD95"/>
      <c r="AE95"/>
      <c r="AF95"/>
      <c r="AG95"/>
      <c r="AH95"/>
      <c r="AI95"/>
    </row>
    <row r="96" spans="1:35" s="36" customFormat="1" ht="15.75">
      <c r="A96" s="194"/>
      <c r="B96" s="182"/>
      <c r="C96" s="183"/>
      <c r="D96" s="183"/>
      <c r="E96" s="35"/>
      <c r="F96"/>
      <c r="G96"/>
      <c r="H96"/>
      <c r="I96"/>
      <c r="J96"/>
      <c r="K96"/>
      <c r="L96"/>
      <c r="M96"/>
      <c r="N96"/>
      <c r="O96"/>
      <c r="P96"/>
      <c r="Q96"/>
      <c r="R96"/>
      <c r="S96"/>
      <c r="T96"/>
      <c r="U96"/>
      <c r="V96"/>
      <c r="W96"/>
      <c r="X96"/>
      <c r="Y96"/>
      <c r="Z96"/>
      <c r="AA96"/>
      <c r="AB96"/>
      <c r="AC96"/>
      <c r="AD96"/>
      <c r="AE96"/>
      <c r="AF96"/>
      <c r="AG96"/>
      <c r="AH96"/>
      <c r="AI96"/>
    </row>
    <row r="97" spans="1:35" s="36" customFormat="1" ht="15.75">
      <c r="A97" s="194"/>
      <c r="B97" s="182"/>
      <c r="C97" s="183"/>
      <c r="D97" s="183"/>
      <c r="E97" s="35"/>
      <c r="F97"/>
      <c r="G97"/>
      <c r="H97"/>
      <c r="I97"/>
      <c r="J97"/>
      <c r="K97"/>
      <c r="L97"/>
      <c r="M97"/>
      <c r="N97"/>
      <c r="O97"/>
      <c r="P97"/>
      <c r="Q97"/>
      <c r="R97"/>
      <c r="S97"/>
      <c r="T97"/>
      <c r="U97"/>
      <c r="V97"/>
      <c r="W97"/>
      <c r="X97"/>
      <c r="Y97"/>
      <c r="Z97"/>
      <c r="AA97"/>
      <c r="AB97"/>
      <c r="AC97"/>
      <c r="AD97"/>
      <c r="AE97"/>
      <c r="AF97"/>
      <c r="AG97"/>
      <c r="AH97"/>
      <c r="AI97"/>
    </row>
    <row r="98" spans="1:35" s="36" customFormat="1" ht="15.75">
      <c r="A98" s="194"/>
      <c r="B98" s="182"/>
      <c r="C98" s="183"/>
      <c r="D98" s="183"/>
      <c r="E98" s="35"/>
      <c r="F98"/>
      <c r="G98"/>
      <c r="H98"/>
      <c r="I98"/>
      <c r="J98"/>
      <c r="K98"/>
      <c r="L98"/>
      <c r="M98"/>
      <c r="N98"/>
      <c r="O98"/>
      <c r="P98"/>
      <c r="Q98"/>
      <c r="R98"/>
      <c r="S98"/>
      <c r="T98"/>
      <c r="U98"/>
      <c r="V98"/>
      <c r="W98"/>
      <c r="X98"/>
      <c r="Y98"/>
      <c r="Z98"/>
      <c r="AA98"/>
      <c r="AB98"/>
      <c r="AC98"/>
      <c r="AD98"/>
      <c r="AE98"/>
      <c r="AF98"/>
      <c r="AG98"/>
      <c r="AH98"/>
      <c r="AI98"/>
    </row>
    <row r="99" spans="1:35" s="36" customFormat="1" ht="15.75">
      <c r="A99" s="194"/>
      <c r="B99" s="182"/>
      <c r="C99" s="183"/>
      <c r="D99" s="183"/>
      <c r="E99" s="35"/>
      <c r="F99"/>
      <c r="G99"/>
      <c r="H99"/>
      <c r="I99"/>
      <c r="J99"/>
      <c r="K99"/>
      <c r="L99"/>
      <c r="M99"/>
      <c r="N99"/>
      <c r="O99"/>
      <c r="P99"/>
      <c r="Q99"/>
      <c r="R99"/>
      <c r="S99"/>
      <c r="T99"/>
      <c r="U99"/>
      <c r="V99"/>
      <c r="W99"/>
      <c r="X99"/>
      <c r="Y99"/>
      <c r="Z99"/>
      <c r="AA99"/>
      <c r="AB99"/>
      <c r="AC99"/>
      <c r="AD99"/>
      <c r="AE99"/>
      <c r="AF99"/>
      <c r="AG99"/>
      <c r="AH99"/>
      <c r="AI99"/>
    </row>
    <row r="100" spans="1:35" s="36" customFormat="1" ht="15.75">
      <c r="A100" s="194"/>
      <c r="B100" s="182"/>
      <c r="C100" s="183"/>
      <c r="D100" s="183"/>
      <c r="E100" s="35"/>
      <c r="F100"/>
      <c r="G100"/>
      <c r="H100"/>
      <c r="I100"/>
      <c r="J100"/>
      <c r="K100"/>
      <c r="L100"/>
      <c r="M100"/>
      <c r="N100"/>
      <c r="O100"/>
      <c r="P100"/>
      <c r="Q100"/>
      <c r="R100"/>
      <c r="S100"/>
      <c r="T100"/>
      <c r="U100"/>
      <c r="V100"/>
      <c r="W100"/>
      <c r="X100"/>
      <c r="Y100"/>
      <c r="Z100"/>
      <c r="AA100"/>
      <c r="AB100"/>
      <c r="AC100"/>
      <c r="AD100"/>
      <c r="AE100"/>
      <c r="AF100"/>
      <c r="AG100"/>
      <c r="AH100"/>
      <c r="AI100"/>
    </row>
    <row r="101" spans="1:35" s="36" customFormat="1" ht="15.75">
      <c r="A101" s="194"/>
      <c r="B101" s="182"/>
      <c r="C101" s="183"/>
      <c r="D101" s="183"/>
      <c r="E101" s="35"/>
      <c r="F101"/>
      <c r="G101"/>
      <c r="H101"/>
      <c r="I101"/>
      <c r="J101"/>
      <c r="K101"/>
      <c r="L101"/>
      <c r="M101"/>
      <c r="N101"/>
      <c r="O101"/>
      <c r="P101"/>
      <c r="Q101"/>
      <c r="R101"/>
      <c r="S101"/>
      <c r="T101"/>
      <c r="U101"/>
      <c r="V101"/>
      <c r="W101"/>
      <c r="X101"/>
      <c r="Y101"/>
      <c r="Z101"/>
      <c r="AA101"/>
      <c r="AB101"/>
      <c r="AC101"/>
      <c r="AD101"/>
      <c r="AE101"/>
      <c r="AF101"/>
      <c r="AG101"/>
      <c r="AH101"/>
      <c r="AI101"/>
    </row>
    <row r="102" spans="1:35" s="36" customFormat="1" ht="15.75">
      <c r="A102" s="194"/>
      <c r="B102" s="182"/>
      <c r="C102" s="183"/>
      <c r="D102" s="183"/>
      <c r="E102" s="35"/>
      <c r="F102"/>
      <c r="G102"/>
      <c r="H102"/>
      <c r="I102"/>
      <c r="J102"/>
      <c r="K102"/>
      <c r="L102"/>
      <c r="M102"/>
      <c r="N102"/>
      <c r="O102"/>
      <c r="P102"/>
      <c r="Q102"/>
      <c r="R102"/>
      <c r="S102"/>
      <c r="T102"/>
      <c r="U102"/>
      <c r="V102"/>
      <c r="W102"/>
      <c r="X102"/>
      <c r="Y102"/>
      <c r="Z102"/>
      <c r="AA102"/>
      <c r="AB102"/>
      <c r="AC102"/>
      <c r="AD102"/>
      <c r="AE102"/>
      <c r="AF102"/>
      <c r="AG102"/>
      <c r="AH102"/>
      <c r="AI102"/>
    </row>
    <row r="103" spans="1:35" s="36" customFormat="1" ht="15.75">
      <c r="A103" s="194"/>
      <c r="B103" s="182"/>
      <c r="C103" s="183"/>
      <c r="D103" s="183"/>
      <c r="E103" s="35"/>
      <c r="F103"/>
      <c r="G103"/>
      <c r="H103"/>
      <c r="I103"/>
      <c r="J103"/>
      <c r="K103"/>
      <c r="L103"/>
      <c r="M103"/>
      <c r="N103"/>
      <c r="O103"/>
      <c r="P103"/>
      <c r="Q103"/>
      <c r="R103"/>
      <c r="S103"/>
      <c r="T103"/>
      <c r="U103"/>
      <c r="V103"/>
      <c r="W103"/>
      <c r="X103"/>
      <c r="Y103"/>
      <c r="Z103"/>
      <c r="AA103"/>
      <c r="AB103"/>
      <c r="AC103"/>
      <c r="AD103"/>
      <c r="AE103"/>
      <c r="AF103"/>
      <c r="AG103"/>
      <c r="AH103"/>
      <c r="AI103"/>
    </row>
    <row r="104" spans="1:35" s="36" customFormat="1" ht="15.75">
      <c r="A104" s="194"/>
      <c r="B104" s="182"/>
      <c r="C104" s="183"/>
      <c r="D104" s="183"/>
      <c r="E104" s="35"/>
      <c r="F104"/>
      <c r="G104"/>
      <c r="H104"/>
      <c r="I104"/>
      <c r="J104"/>
      <c r="K104"/>
      <c r="L104"/>
      <c r="M104"/>
      <c r="N104"/>
      <c r="O104"/>
      <c r="P104"/>
      <c r="Q104"/>
      <c r="R104"/>
      <c r="S104"/>
      <c r="T104"/>
      <c r="U104"/>
      <c r="V104"/>
      <c r="W104"/>
      <c r="X104"/>
      <c r="Y104"/>
      <c r="Z104"/>
      <c r="AA104"/>
      <c r="AB104"/>
      <c r="AC104"/>
      <c r="AD104"/>
      <c r="AE104"/>
      <c r="AF104"/>
      <c r="AG104"/>
      <c r="AH104"/>
      <c r="AI104"/>
    </row>
    <row r="105" spans="1:35" s="36" customFormat="1" ht="15.75">
      <c r="A105" s="194"/>
      <c r="B105" s="182"/>
      <c r="C105" s="183"/>
      <c r="D105" s="183"/>
      <c r="E105" s="35"/>
      <c r="F105"/>
      <c r="G105"/>
      <c r="H105"/>
      <c r="I105"/>
      <c r="J105"/>
      <c r="K105"/>
      <c r="L105"/>
      <c r="M105"/>
      <c r="N105"/>
      <c r="O105"/>
      <c r="P105"/>
      <c r="Q105"/>
      <c r="R105"/>
      <c r="S105"/>
      <c r="T105"/>
      <c r="U105"/>
      <c r="V105"/>
      <c r="W105"/>
      <c r="X105"/>
      <c r="Y105"/>
      <c r="Z105"/>
      <c r="AA105"/>
      <c r="AB105"/>
      <c r="AC105"/>
      <c r="AD105"/>
      <c r="AE105"/>
      <c r="AF105"/>
      <c r="AG105"/>
      <c r="AH105"/>
      <c r="AI105"/>
    </row>
    <row r="106" spans="1:35" s="36" customFormat="1" ht="15.75">
      <c r="A106" s="194"/>
      <c r="B106" s="182"/>
      <c r="C106" s="183"/>
      <c r="D106" s="183"/>
      <c r="E106" s="35"/>
      <c r="F106"/>
      <c r="G106"/>
      <c r="H106"/>
      <c r="I106"/>
      <c r="J106"/>
      <c r="K106"/>
      <c r="L106"/>
      <c r="M106"/>
      <c r="N106"/>
      <c r="O106"/>
      <c r="P106"/>
      <c r="Q106"/>
      <c r="R106"/>
      <c r="S106"/>
      <c r="T106"/>
      <c r="U106"/>
      <c r="V106"/>
      <c r="W106"/>
      <c r="X106"/>
      <c r="Y106"/>
      <c r="Z106"/>
      <c r="AA106"/>
      <c r="AB106"/>
      <c r="AC106"/>
      <c r="AD106"/>
      <c r="AE106"/>
      <c r="AF106"/>
      <c r="AG106"/>
      <c r="AH106"/>
      <c r="AI106"/>
    </row>
    <row r="107" spans="1:35" s="36" customFormat="1" ht="15.75">
      <c r="A107" s="194"/>
      <c r="B107" s="182"/>
      <c r="C107" s="183"/>
      <c r="D107" s="183"/>
      <c r="E107" s="35"/>
      <c r="F107"/>
      <c r="G107"/>
      <c r="H107"/>
      <c r="I107"/>
      <c r="J107"/>
      <c r="K107"/>
      <c r="L107"/>
      <c r="M107"/>
      <c r="N107"/>
      <c r="O107"/>
      <c r="P107"/>
      <c r="Q107"/>
      <c r="R107"/>
      <c r="S107"/>
      <c r="T107"/>
      <c r="U107"/>
      <c r="V107"/>
      <c r="W107"/>
      <c r="X107"/>
      <c r="Y107"/>
      <c r="Z107"/>
      <c r="AA107"/>
      <c r="AB107"/>
      <c r="AC107"/>
      <c r="AD107"/>
      <c r="AE107"/>
      <c r="AF107"/>
      <c r="AG107"/>
      <c r="AH107"/>
      <c r="AI107"/>
    </row>
    <row r="108" spans="1:35" s="36" customFormat="1" ht="15.75">
      <c r="A108" s="194"/>
      <c r="B108" s="182"/>
      <c r="C108" s="183"/>
      <c r="D108" s="183"/>
      <c r="E108" s="35"/>
      <c r="F108"/>
      <c r="G108"/>
      <c r="H108"/>
      <c r="I108"/>
      <c r="J108"/>
      <c r="K108"/>
      <c r="L108"/>
      <c r="M108"/>
      <c r="N108"/>
      <c r="O108"/>
      <c r="P108"/>
      <c r="Q108"/>
      <c r="R108"/>
      <c r="S108"/>
      <c r="T108"/>
      <c r="U108"/>
      <c r="V108"/>
      <c r="W108"/>
      <c r="X108"/>
      <c r="Y108"/>
      <c r="Z108"/>
      <c r="AA108"/>
      <c r="AB108"/>
      <c r="AC108"/>
      <c r="AD108"/>
      <c r="AE108"/>
      <c r="AF108"/>
      <c r="AG108"/>
      <c r="AH108"/>
      <c r="AI108"/>
    </row>
    <row r="109" spans="1:35" s="36" customFormat="1" ht="15.75">
      <c r="A109" s="194"/>
      <c r="B109" s="182"/>
      <c r="C109" s="183"/>
      <c r="D109" s="183"/>
      <c r="E109" s="35"/>
      <c r="F109"/>
      <c r="G109"/>
      <c r="H109"/>
      <c r="I109"/>
      <c r="J109"/>
      <c r="K109"/>
      <c r="L109"/>
      <c r="M109"/>
      <c r="N109"/>
      <c r="O109"/>
      <c r="P109"/>
      <c r="Q109"/>
      <c r="R109"/>
      <c r="S109"/>
      <c r="T109"/>
      <c r="U109"/>
      <c r="V109"/>
      <c r="W109"/>
      <c r="X109"/>
      <c r="Y109"/>
      <c r="Z109"/>
      <c r="AA109"/>
      <c r="AB109"/>
      <c r="AC109"/>
      <c r="AD109"/>
      <c r="AE109"/>
      <c r="AF109"/>
      <c r="AG109"/>
      <c r="AH109"/>
      <c r="AI109"/>
    </row>
    <row r="110" spans="1:35" s="36" customFormat="1" ht="15.75">
      <c r="A110" s="194"/>
      <c r="B110" s="182"/>
      <c r="C110" s="183"/>
      <c r="D110" s="183"/>
      <c r="E110" s="35"/>
      <c r="F110"/>
      <c r="G110"/>
      <c r="H110"/>
      <c r="I110"/>
      <c r="J110"/>
      <c r="K110"/>
      <c r="L110"/>
      <c r="M110"/>
      <c r="N110"/>
      <c r="O110"/>
      <c r="P110"/>
      <c r="Q110"/>
      <c r="R110"/>
      <c r="S110"/>
      <c r="T110"/>
      <c r="U110"/>
      <c r="V110"/>
      <c r="W110"/>
      <c r="X110"/>
      <c r="Y110"/>
      <c r="Z110"/>
      <c r="AA110"/>
      <c r="AB110"/>
      <c r="AC110"/>
      <c r="AD110"/>
      <c r="AE110"/>
      <c r="AF110"/>
      <c r="AG110"/>
      <c r="AH110"/>
      <c r="AI110"/>
    </row>
    <row r="111" spans="1:35" s="36" customFormat="1" ht="15.75">
      <c r="A111" s="194"/>
      <c r="B111" s="182"/>
      <c r="C111" s="183"/>
      <c r="D111" s="183"/>
      <c r="E111" s="35"/>
      <c r="F111"/>
      <c r="G111"/>
      <c r="H111"/>
      <c r="I111"/>
      <c r="J111"/>
      <c r="K111"/>
      <c r="L111"/>
      <c r="M111"/>
      <c r="N111"/>
      <c r="O111"/>
      <c r="P111"/>
      <c r="Q111"/>
      <c r="R111"/>
      <c r="S111"/>
      <c r="T111"/>
      <c r="U111"/>
      <c r="V111"/>
      <c r="W111"/>
      <c r="X111"/>
      <c r="Y111"/>
      <c r="Z111"/>
      <c r="AA111"/>
      <c r="AB111"/>
      <c r="AC111"/>
      <c r="AD111"/>
      <c r="AE111"/>
      <c r="AF111"/>
      <c r="AG111"/>
      <c r="AH111"/>
      <c r="AI111"/>
    </row>
    <row r="112" spans="1:35" s="36" customFormat="1" ht="15.75">
      <c r="A112" s="194"/>
      <c r="B112" s="182"/>
      <c r="C112" s="183"/>
      <c r="D112" s="183"/>
      <c r="E112" s="35"/>
      <c r="F112"/>
      <c r="G112"/>
      <c r="H112"/>
      <c r="I112"/>
      <c r="J112"/>
      <c r="K112"/>
      <c r="L112"/>
      <c r="M112"/>
      <c r="N112"/>
      <c r="O112"/>
      <c r="P112"/>
      <c r="Q112"/>
      <c r="R112"/>
      <c r="S112"/>
      <c r="T112"/>
      <c r="U112"/>
      <c r="V112"/>
      <c r="W112"/>
      <c r="X112"/>
      <c r="Y112"/>
      <c r="Z112"/>
      <c r="AA112"/>
      <c r="AB112"/>
      <c r="AC112"/>
      <c r="AD112"/>
      <c r="AE112"/>
      <c r="AF112"/>
      <c r="AG112"/>
      <c r="AH112"/>
      <c r="AI112"/>
    </row>
    <row r="113" spans="1:35" s="36" customFormat="1" ht="15.75">
      <c r="A113" s="194"/>
      <c r="B113" s="182"/>
      <c r="C113" s="183"/>
      <c r="D113" s="183"/>
      <c r="E113" s="35"/>
      <c r="F113"/>
      <c r="G113"/>
      <c r="H113"/>
      <c r="I113"/>
      <c r="J113"/>
      <c r="K113"/>
      <c r="L113"/>
      <c r="M113"/>
      <c r="N113"/>
      <c r="O113"/>
      <c r="P113"/>
      <c r="Q113"/>
      <c r="R113"/>
      <c r="S113"/>
      <c r="T113"/>
      <c r="U113"/>
      <c r="V113"/>
      <c r="W113"/>
      <c r="X113"/>
      <c r="Y113"/>
      <c r="Z113"/>
      <c r="AA113"/>
      <c r="AB113"/>
      <c r="AC113"/>
      <c r="AD113"/>
      <c r="AE113"/>
      <c r="AF113"/>
      <c r="AG113"/>
      <c r="AH113"/>
      <c r="AI113"/>
    </row>
    <row r="114" spans="1:35" s="36" customFormat="1" ht="15.75">
      <c r="A114" s="194"/>
      <c r="B114" s="182"/>
      <c r="C114" s="183"/>
      <c r="D114" s="183"/>
      <c r="E114" s="35"/>
      <c r="F114"/>
      <c r="G114"/>
      <c r="H114"/>
      <c r="I114"/>
      <c r="J114"/>
      <c r="K114"/>
      <c r="L114"/>
      <c r="M114"/>
      <c r="N114"/>
      <c r="O114"/>
      <c r="P114"/>
      <c r="Q114"/>
      <c r="R114"/>
      <c r="S114"/>
      <c r="T114"/>
      <c r="U114"/>
      <c r="V114"/>
      <c r="W114"/>
      <c r="X114"/>
      <c r="Y114"/>
      <c r="Z114"/>
      <c r="AA114"/>
      <c r="AB114"/>
      <c r="AC114"/>
      <c r="AD114"/>
      <c r="AE114"/>
      <c r="AF114"/>
      <c r="AG114"/>
      <c r="AH114"/>
      <c r="AI114"/>
    </row>
    <row r="115" spans="1:35" s="36" customFormat="1" ht="15.75">
      <c r="A115" s="194"/>
      <c r="B115" s="182"/>
      <c r="C115" s="183"/>
      <c r="D115" s="183"/>
      <c r="E115" s="35"/>
      <c r="F115"/>
      <c r="G115"/>
      <c r="H115"/>
      <c r="I115"/>
      <c r="J115"/>
      <c r="K115"/>
      <c r="L115"/>
      <c r="M115"/>
      <c r="N115"/>
      <c r="O115"/>
      <c r="P115"/>
      <c r="Q115"/>
      <c r="R115"/>
      <c r="S115"/>
      <c r="T115"/>
      <c r="U115"/>
      <c r="V115"/>
      <c r="W115"/>
      <c r="X115"/>
      <c r="Y115"/>
      <c r="Z115"/>
      <c r="AA115"/>
      <c r="AB115"/>
      <c r="AC115"/>
      <c r="AD115"/>
      <c r="AE115"/>
      <c r="AF115"/>
      <c r="AG115"/>
      <c r="AH115"/>
      <c r="AI115"/>
    </row>
    <row r="116" spans="1:35" s="36" customFormat="1" ht="15.75">
      <c r="A116" s="194"/>
      <c r="B116" s="182"/>
      <c r="C116" s="183"/>
      <c r="D116" s="183"/>
      <c r="E116" s="35"/>
      <c r="F116"/>
      <c r="G116"/>
      <c r="H116"/>
      <c r="I116"/>
      <c r="J116"/>
      <c r="K116"/>
      <c r="L116"/>
      <c r="M116"/>
      <c r="N116"/>
      <c r="O116"/>
      <c r="P116"/>
      <c r="Q116"/>
      <c r="R116"/>
      <c r="S116"/>
      <c r="T116"/>
      <c r="U116"/>
      <c r="V116"/>
      <c r="W116"/>
      <c r="X116"/>
      <c r="Y116"/>
      <c r="Z116"/>
      <c r="AA116"/>
      <c r="AB116"/>
      <c r="AC116"/>
      <c r="AD116"/>
      <c r="AE116"/>
      <c r="AF116"/>
      <c r="AG116"/>
      <c r="AH116"/>
      <c r="AI116"/>
    </row>
    <row r="117" spans="1:35" s="36" customFormat="1" ht="15.75">
      <c r="A117" s="194"/>
      <c r="B117" s="182"/>
      <c r="C117" s="183"/>
      <c r="D117" s="183"/>
      <c r="E117" s="35"/>
      <c r="F117"/>
      <c r="G117"/>
      <c r="H117"/>
      <c r="I117"/>
      <c r="J117"/>
      <c r="K117"/>
      <c r="L117"/>
      <c r="M117"/>
      <c r="N117"/>
      <c r="O117"/>
      <c r="P117"/>
      <c r="Q117"/>
      <c r="R117"/>
      <c r="S117"/>
      <c r="T117"/>
      <c r="U117"/>
      <c r="V117"/>
      <c r="W117"/>
      <c r="X117"/>
      <c r="Y117"/>
      <c r="Z117"/>
      <c r="AA117"/>
      <c r="AB117"/>
      <c r="AC117"/>
      <c r="AD117"/>
      <c r="AE117"/>
      <c r="AF117"/>
      <c r="AG117"/>
      <c r="AH117"/>
      <c r="AI117"/>
    </row>
    <row r="118" spans="1:35" s="36" customFormat="1" ht="15.75">
      <c r="A118" s="194"/>
      <c r="B118" s="182"/>
      <c r="C118" s="183"/>
      <c r="D118" s="183"/>
      <c r="E118" s="35"/>
      <c r="F118"/>
      <c r="G118"/>
      <c r="H118"/>
      <c r="I118"/>
      <c r="J118"/>
      <c r="K118"/>
      <c r="L118"/>
      <c r="M118"/>
      <c r="N118"/>
      <c r="O118"/>
      <c r="P118"/>
      <c r="Q118"/>
      <c r="R118"/>
      <c r="S118"/>
      <c r="T118"/>
      <c r="U118"/>
      <c r="V118"/>
      <c r="W118"/>
      <c r="X118"/>
      <c r="Y118"/>
      <c r="Z118"/>
      <c r="AA118"/>
      <c r="AB118"/>
      <c r="AC118"/>
      <c r="AD118"/>
      <c r="AE118"/>
      <c r="AF118"/>
      <c r="AG118"/>
      <c r="AH118"/>
      <c r="AI118"/>
    </row>
    <row r="119" spans="1:35" s="36" customFormat="1" ht="15.75">
      <c r="A119" s="194"/>
      <c r="B119" s="182"/>
      <c r="C119" s="183"/>
      <c r="D119" s="183"/>
      <c r="E119" s="35"/>
      <c r="F119"/>
      <c r="G119"/>
      <c r="H119"/>
      <c r="I119"/>
      <c r="J119"/>
      <c r="K119"/>
      <c r="L119"/>
      <c r="M119"/>
      <c r="N119"/>
      <c r="O119"/>
      <c r="P119"/>
      <c r="Q119"/>
      <c r="R119"/>
      <c r="S119"/>
      <c r="T119"/>
      <c r="U119"/>
      <c r="V119"/>
      <c r="W119"/>
      <c r="X119"/>
      <c r="Y119"/>
      <c r="Z119"/>
      <c r="AA119"/>
      <c r="AB119"/>
      <c r="AC119"/>
      <c r="AD119"/>
      <c r="AE119"/>
      <c r="AF119"/>
      <c r="AG119"/>
      <c r="AH119"/>
      <c r="AI119"/>
    </row>
    <row r="120" spans="1:35" s="36" customFormat="1" ht="15.75">
      <c r="A120" s="194"/>
      <c r="B120" s="182"/>
      <c r="C120" s="183"/>
      <c r="D120" s="183"/>
      <c r="E120" s="35"/>
      <c r="F120"/>
      <c r="G120"/>
      <c r="H120"/>
      <c r="I120"/>
      <c r="J120"/>
      <c r="K120"/>
      <c r="L120"/>
      <c r="M120"/>
      <c r="N120"/>
      <c r="O120"/>
      <c r="P120"/>
      <c r="Q120"/>
      <c r="R120"/>
      <c r="S120"/>
      <c r="T120"/>
      <c r="U120"/>
      <c r="V120"/>
      <c r="W120"/>
      <c r="X120"/>
      <c r="Y120"/>
      <c r="Z120"/>
      <c r="AA120"/>
      <c r="AB120"/>
      <c r="AC120"/>
      <c r="AD120"/>
      <c r="AE120"/>
      <c r="AF120"/>
      <c r="AG120"/>
      <c r="AH120"/>
      <c r="AI120"/>
    </row>
    <row r="121" spans="1:35" s="36" customFormat="1" ht="15.75">
      <c r="A121" s="194"/>
      <c r="B121" s="182"/>
      <c r="C121" s="183"/>
      <c r="D121" s="183"/>
      <c r="E121" s="35"/>
      <c r="F121"/>
      <c r="G121"/>
      <c r="H121"/>
      <c r="I121"/>
      <c r="J121"/>
      <c r="K121"/>
      <c r="L121"/>
      <c r="M121"/>
      <c r="N121"/>
      <c r="O121"/>
      <c r="P121"/>
      <c r="Q121"/>
      <c r="R121"/>
      <c r="S121"/>
      <c r="T121"/>
      <c r="U121"/>
      <c r="V121"/>
      <c r="W121"/>
      <c r="X121"/>
      <c r="Y121"/>
      <c r="Z121"/>
      <c r="AA121"/>
      <c r="AB121"/>
      <c r="AC121"/>
      <c r="AD121"/>
      <c r="AE121"/>
      <c r="AF121"/>
      <c r="AG121"/>
      <c r="AH121"/>
      <c r="AI121"/>
    </row>
    <row r="122" spans="1:35" s="36" customFormat="1" ht="15.75">
      <c r="A122" s="194"/>
      <c r="B122" s="182"/>
      <c r="C122" s="183"/>
      <c r="D122" s="183"/>
      <c r="E122" s="35"/>
      <c r="F122"/>
      <c r="G122"/>
      <c r="H122"/>
      <c r="I122"/>
      <c r="J122"/>
      <c r="K122"/>
      <c r="L122"/>
      <c r="M122"/>
      <c r="N122"/>
      <c r="O122"/>
      <c r="P122"/>
      <c r="Q122"/>
      <c r="R122"/>
      <c r="S122"/>
      <c r="T122"/>
      <c r="U122"/>
      <c r="V122"/>
      <c r="W122"/>
      <c r="X122"/>
      <c r="Y122"/>
      <c r="Z122"/>
      <c r="AA122"/>
      <c r="AB122"/>
      <c r="AC122"/>
      <c r="AD122"/>
      <c r="AE122"/>
      <c r="AF122"/>
      <c r="AG122"/>
      <c r="AH122"/>
      <c r="AI122"/>
    </row>
    <row r="123" spans="1:35" s="36" customFormat="1" ht="15.75">
      <c r="A123" s="194"/>
      <c r="B123" s="182"/>
      <c r="C123" s="183"/>
      <c r="D123" s="183"/>
      <c r="E123" s="35"/>
      <c r="F123"/>
      <c r="G123"/>
      <c r="H123"/>
      <c r="I123"/>
      <c r="J123"/>
      <c r="K123"/>
      <c r="L123"/>
      <c r="M123"/>
      <c r="N123"/>
      <c r="O123"/>
      <c r="P123"/>
      <c r="Q123"/>
      <c r="R123"/>
      <c r="S123"/>
      <c r="T123"/>
      <c r="U123"/>
      <c r="V123"/>
      <c r="W123"/>
      <c r="X123"/>
      <c r="Y123"/>
      <c r="Z123"/>
      <c r="AA123"/>
      <c r="AB123"/>
      <c r="AC123"/>
      <c r="AD123"/>
      <c r="AE123"/>
      <c r="AF123"/>
      <c r="AG123"/>
      <c r="AH123"/>
      <c r="AI123"/>
    </row>
    <row r="124" spans="1:35" s="36" customFormat="1" ht="15.75">
      <c r="A124" s="194"/>
      <c r="B124" s="182"/>
      <c r="C124" s="183"/>
      <c r="D124" s="183"/>
      <c r="E124" s="35"/>
      <c r="F124"/>
      <c r="G124"/>
      <c r="H124"/>
      <c r="I124"/>
      <c r="J124"/>
      <c r="K124"/>
      <c r="L124"/>
      <c r="M124"/>
      <c r="N124"/>
      <c r="O124"/>
      <c r="P124"/>
      <c r="Q124"/>
      <c r="R124"/>
      <c r="S124"/>
      <c r="T124"/>
      <c r="U124"/>
      <c r="V124"/>
      <c r="W124"/>
      <c r="X124"/>
      <c r="Y124"/>
      <c r="Z124"/>
      <c r="AA124"/>
      <c r="AB124"/>
      <c r="AC124"/>
      <c r="AD124"/>
      <c r="AE124"/>
      <c r="AF124"/>
      <c r="AG124"/>
      <c r="AH124"/>
      <c r="AI124"/>
    </row>
    <row r="125" spans="1:35" s="36" customFormat="1" ht="15.75">
      <c r="A125" s="194"/>
      <c r="B125" s="182"/>
      <c r="C125" s="183"/>
      <c r="D125" s="183"/>
      <c r="E125" s="35"/>
      <c r="F125"/>
      <c r="G125"/>
      <c r="H125"/>
      <c r="I125"/>
      <c r="J125"/>
      <c r="K125"/>
      <c r="L125"/>
      <c r="M125"/>
      <c r="N125"/>
      <c r="O125"/>
      <c r="P125"/>
      <c r="Q125"/>
      <c r="R125"/>
      <c r="S125"/>
      <c r="T125"/>
      <c r="U125"/>
      <c r="V125"/>
      <c r="W125"/>
      <c r="X125"/>
      <c r="Y125"/>
      <c r="Z125"/>
      <c r="AA125"/>
      <c r="AB125"/>
      <c r="AC125"/>
      <c r="AD125"/>
      <c r="AE125"/>
      <c r="AF125"/>
      <c r="AG125"/>
      <c r="AH125"/>
      <c r="AI125"/>
    </row>
    <row r="126" spans="1:35" s="36" customFormat="1" ht="15.75">
      <c r="A126" s="194"/>
      <c r="B126" s="182"/>
      <c r="C126" s="183"/>
      <c r="D126" s="183"/>
      <c r="E126" s="35"/>
      <c r="F126"/>
      <c r="G126"/>
      <c r="H126"/>
      <c r="I126"/>
      <c r="J126"/>
      <c r="K126"/>
      <c r="L126"/>
      <c r="M126"/>
      <c r="N126"/>
      <c r="O126"/>
      <c r="P126"/>
      <c r="Q126"/>
      <c r="R126"/>
      <c r="S126"/>
      <c r="T126"/>
      <c r="U126"/>
      <c r="V126"/>
      <c r="W126"/>
      <c r="X126"/>
      <c r="Y126"/>
      <c r="Z126"/>
      <c r="AA126"/>
      <c r="AB126"/>
      <c r="AC126"/>
      <c r="AD126"/>
      <c r="AE126"/>
      <c r="AF126"/>
      <c r="AG126"/>
      <c r="AH126"/>
      <c r="AI126"/>
    </row>
    <row r="127" spans="1:35" s="36" customFormat="1" ht="15.75">
      <c r="A127" s="194"/>
      <c r="B127" s="182"/>
      <c r="C127" s="183"/>
      <c r="D127" s="183"/>
      <c r="E127" s="35"/>
      <c r="F127"/>
      <c r="G127"/>
      <c r="H127"/>
      <c r="I127"/>
      <c r="J127"/>
      <c r="K127"/>
      <c r="L127"/>
      <c r="M127"/>
      <c r="N127"/>
      <c r="O127"/>
      <c r="P127"/>
      <c r="Q127"/>
      <c r="R127"/>
      <c r="S127"/>
      <c r="T127"/>
      <c r="U127"/>
      <c r="V127"/>
      <c r="W127"/>
      <c r="X127"/>
      <c r="Y127"/>
      <c r="Z127"/>
      <c r="AA127"/>
      <c r="AB127"/>
      <c r="AC127"/>
      <c r="AD127"/>
      <c r="AE127"/>
      <c r="AF127"/>
      <c r="AG127"/>
      <c r="AH127"/>
      <c r="AI127"/>
    </row>
    <row r="128" spans="1:35" s="36" customFormat="1" ht="15.75">
      <c r="A128" s="194"/>
      <c r="B128" s="182"/>
      <c r="C128" s="183"/>
      <c r="D128" s="183"/>
      <c r="E128" s="35"/>
      <c r="F128"/>
      <c r="G128"/>
      <c r="H128"/>
      <c r="I128"/>
      <c r="J128"/>
      <c r="K128"/>
      <c r="L128"/>
      <c r="M128"/>
      <c r="N128"/>
      <c r="O128"/>
      <c r="P128"/>
      <c r="Q128"/>
      <c r="R128"/>
      <c r="S128"/>
      <c r="T128"/>
      <c r="U128"/>
      <c r="V128"/>
      <c r="W128"/>
      <c r="X128"/>
      <c r="Y128"/>
      <c r="Z128"/>
      <c r="AA128"/>
      <c r="AB128"/>
      <c r="AC128"/>
      <c r="AD128"/>
      <c r="AE128"/>
      <c r="AF128"/>
      <c r="AG128"/>
      <c r="AH128"/>
      <c r="AI128"/>
    </row>
    <row r="129" spans="1:35" s="36" customFormat="1" ht="15.75">
      <c r="A129" s="194"/>
      <c r="B129" s="182"/>
      <c r="C129" s="183"/>
      <c r="D129" s="183"/>
      <c r="E129" s="35"/>
      <c r="F129"/>
      <c r="G129"/>
      <c r="H129"/>
      <c r="I129"/>
      <c r="J129"/>
      <c r="K129"/>
      <c r="L129"/>
      <c r="M129"/>
      <c r="N129"/>
      <c r="O129"/>
      <c r="P129"/>
      <c r="Q129"/>
      <c r="R129"/>
      <c r="S129"/>
      <c r="T129"/>
      <c r="U129"/>
      <c r="V129"/>
      <c r="W129"/>
      <c r="X129"/>
      <c r="Y129"/>
      <c r="Z129"/>
      <c r="AA129"/>
      <c r="AB129"/>
      <c r="AC129"/>
      <c r="AD129"/>
      <c r="AE129"/>
      <c r="AF129"/>
      <c r="AG129"/>
      <c r="AH129"/>
      <c r="AI129"/>
    </row>
    <row r="130" spans="1:35" s="36" customFormat="1" ht="15.75">
      <c r="A130" s="194"/>
      <c r="B130" s="182"/>
      <c r="C130" s="183"/>
      <c r="D130" s="183"/>
      <c r="E130" s="35"/>
      <c r="F130"/>
      <c r="G130"/>
      <c r="H130"/>
      <c r="I130"/>
      <c r="J130"/>
      <c r="K130"/>
      <c r="L130"/>
      <c r="M130"/>
      <c r="N130"/>
      <c r="O130"/>
      <c r="P130"/>
      <c r="Q130"/>
      <c r="R130"/>
      <c r="S130"/>
      <c r="T130"/>
      <c r="U130"/>
      <c r="V130"/>
      <c r="W130"/>
      <c r="X130"/>
      <c r="Y130"/>
      <c r="Z130"/>
      <c r="AA130"/>
      <c r="AB130"/>
      <c r="AC130"/>
      <c r="AD130"/>
      <c r="AE130"/>
      <c r="AF130"/>
      <c r="AG130"/>
      <c r="AH130"/>
      <c r="AI130"/>
    </row>
    <row r="131" spans="1:35" s="36" customFormat="1" ht="15.75">
      <c r="A131" s="194"/>
      <c r="B131" s="182"/>
      <c r="C131" s="183"/>
      <c r="D131" s="183"/>
      <c r="E131" s="35"/>
      <c r="F131"/>
      <c r="G131"/>
      <c r="H131"/>
      <c r="I131"/>
      <c r="J131"/>
      <c r="K131"/>
      <c r="L131"/>
      <c r="M131"/>
      <c r="N131"/>
      <c r="O131"/>
      <c r="P131"/>
      <c r="Q131"/>
      <c r="R131"/>
      <c r="S131"/>
      <c r="T131"/>
      <c r="U131"/>
      <c r="V131"/>
      <c r="W131"/>
      <c r="X131"/>
      <c r="Y131"/>
      <c r="Z131"/>
      <c r="AA131"/>
      <c r="AB131"/>
      <c r="AC131"/>
      <c r="AD131"/>
      <c r="AE131"/>
      <c r="AF131"/>
      <c r="AG131"/>
      <c r="AH131"/>
      <c r="AI131"/>
    </row>
    <row r="132" spans="1:35" s="36" customFormat="1" ht="15.75">
      <c r="A132" s="194"/>
      <c r="B132" s="182"/>
      <c r="C132" s="183"/>
      <c r="D132" s="183"/>
      <c r="E132" s="35"/>
      <c r="F132"/>
      <c r="G132"/>
      <c r="H132"/>
      <c r="I132"/>
      <c r="J132"/>
      <c r="K132"/>
      <c r="L132"/>
      <c r="M132"/>
      <c r="N132"/>
      <c r="O132"/>
      <c r="P132"/>
      <c r="Q132"/>
      <c r="R132"/>
      <c r="S132"/>
      <c r="T132"/>
      <c r="U132"/>
      <c r="V132"/>
      <c r="W132"/>
      <c r="X132"/>
      <c r="Y132"/>
      <c r="Z132"/>
      <c r="AA132"/>
      <c r="AB132"/>
      <c r="AC132"/>
      <c r="AD132"/>
      <c r="AE132"/>
      <c r="AF132"/>
      <c r="AG132"/>
      <c r="AH132"/>
      <c r="AI132"/>
    </row>
    <row r="133" spans="1:35" s="36" customFormat="1" ht="15.75">
      <c r="A133" s="194"/>
      <c r="B133" s="182"/>
      <c r="C133" s="183"/>
      <c r="D133" s="183"/>
      <c r="E133" s="35"/>
      <c r="F133"/>
      <c r="G133"/>
      <c r="H133"/>
      <c r="I133"/>
      <c r="J133"/>
      <c r="K133"/>
      <c r="L133"/>
      <c r="M133"/>
      <c r="N133"/>
      <c r="O133"/>
      <c r="P133"/>
      <c r="Q133"/>
      <c r="R133"/>
      <c r="S133"/>
      <c r="T133"/>
      <c r="U133"/>
      <c r="V133"/>
      <c r="W133"/>
      <c r="X133"/>
      <c r="Y133"/>
      <c r="Z133"/>
      <c r="AA133"/>
      <c r="AB133"/>
      <c r="AC133"/>
      <c r="AD133"/>
      <c r="AE133"/>
      <c r="AF133"/>
      <c r="AG133"/>
      <c r="AH133"/>
      <c r="AI133"/>
    </row>
    <row r="134" spans="1:35" s="36" customFormat="1" ht="15.75">
      <c r="A134" s="194"/>
      <c r="B134" s="182"/>
      <c r="C134" s="183"/>
      <c r="D134" s="183"/>
      <c r="E134" s="35"/>
      <c r="F134"/>
      <c r="G134"/>
      <c r="H134"/>
      <c r="I134"/>
      <c r="J134"/>
      <c r="K134"/>
      <c r="L134"/>
      <c r="M134"/>
      <c r="N134"/>
      <c r="O134"/>
      <c r="P134"/>
      <c r="Q134"/>
      <c r="R134"/>
      <c r="S134"/>
      <c r="T134"/>
      <c r="U134"/>
      <c r="V134"/>
      <c r="W134"/>
      <c r="X134"/>
      <c r="Y134"/>
      <c r="Z134"/>
      <c r="AA134"/>
      <c r="AB134"/>
      <c r="AC134"/>
      <c r="AD134"/>
      <c r="AE134"/>
      <c r="AF134"/>
      <c r="AG134"/>
      <c r="AH134"/>
      <c r="AI134"/>
    </row>
    <row r="135" spans="1:35" s="36" customFormat="1" ht="15.75">
      <c r="A135" s="194"/>
      <c r="B135" s="182"/>
      <c r="C135" s="183"/>
      <c r="D135" s="183"/>
      <c r="E135" s="35"/>
      <c r="F135"/>
      <c r="G135"/>
      <c r="H135"/>
      <c r="I135"/>
      <c r="J135"/>
      <c r="K135"/>
      <c r="L135"/>
      <c r="M135"/>
      <c r="N135"/>
      <c r="O135"/>
      <c r="P135"/>
      <c r="Q135"/>
      <c r="R135"/>
      <c r="S135"/>
      <c r="T135"/>
      <c r="U135"/>
      <c r="V135"/>
      <c r="W135"/>
      <c r="X135"/>
      <c r="Y135"/>
      <c r="Z135"/>
      <c r="AA135"/>
      <c r="AB135"/>
      <c r="AC135"/>
      <c r="AD135"/>
      <c r="AE135"/>
      <c r="AF135"/>
      <c r="AG135"/>
      <c r="AH135"/>
      <c r="AI135"/>
    </row>
    <row r="136" spans="1:35" s="36" customFormat="1" ht="15.75">
      <c r="A136" s="194"/>
      <c r="B136" s="182"/>
      <c r="C136" s="183"/>
      <c r="D136" s="183"/>
      <c r="E136" s="35"/>
      <c r="F136"/>
      <c r="G136"/>
      <c r="H136"/>
      <c r="I136"/>
      <c r="J136"/>
      <c r="K136"/>
      <c r="L136"/>
      <c r="M136"/>
      <c r="N136"/>
      <c r="O136"/>
      <c r="P136"/>
      <c r="Q136"/>
      <c r="R136"/>
      <c r="S136"/>
      <c r="T136"/>
      <c r="U136"/>
      <c r="V136"/>
      <c r="W136"/>
      <c r="X136"/>
      <c r="Y136"/>
      <c r="Z136"/>
      <c r="AA136"/>
      <c r="AB136"/>
      <c r="AC136"/>
      <c r="AD136"/>
      <c r="AE136"/>
      <c r="AF136"/>
      <c r="AG136"/>
      <c r="AH136"/>
      <c r="AI136"/>
    </row>
    <row r="137" spans="1:35" s="36" customFormat="1" ht="15.75">
      <c r="A137" s="194"/>
      <c r="B137" s="182"/>
      <c r="C137" s="183"/>
      <c r="D137" s="183"/>
      <c r="E137" s="35"/>
      <c r="F137"/>
      <c r="G137"/>
      <c r="H137"/>
      <c r="I137"/>
      <c r="J137"/>
      <c r="K137"/>
      <c r="L137"/>
      <c r="M137"/>
      <c r="N137"/>
      <c r="O137"/>
      <c r="P137"/>
      <c r="Q137"/>
      <c r="R137"/>
      <c r="S137"/>
      <c r="T137"/>
      <c r="U137"/>
      <c r="V137"/>
      <c r="W137"/>
      <c r="X137"/>
      <c r="Y137"/>
      <c r="Z137"/>
      <c r="AA137"/>
      <c r="AB137"/>
      <c r="AC137"/>
      <c r="AD137"/>
      <c r="AE137"/>
      <c r="AF137"/>
      <c r="AG137"/>
      <c r="AH137"/>
      <c r="AI137"/>
    </row>
    <row r="138" spans="1:35" s="36" customFormat="1" ht="15.75">
      <c r="A138" s="194"/>
      <c r="B138" s="182"/>
      <c r="C138" s="183"/>
      <c r="D138" s="183"/>
      <c r="E138" s="35"/>
      <c r="F138"/>
      <c r="G138"/>
      <c r="H138"/>
      <c r="I138"/>
      <c r="J138"/>
      <c r="K138"/>
      <c r="L138"/>
      <c r="M138"/>
      <c r="N138"/>
      <c r="O138"/>
      <c r="P138"/>
      <c r="Q138"/>
      <c r="R138"/>
      <c r="S138"/>
      <c r="T138"/>
      <c r="U138"/>
      <c r="V138"/>
      <c r="W138"/>
      <c r="X138"/>
      <c r="Y138"/>
      <c r="Z138"/>
      <c r="AA138"/>
      <c r="AB138"/>
      <c r="AC138"/>
      <c r="AD138"/>
      <c r="AE138"/>
      <c r="AF138"/>
      <c r="AG138"/>
      <c r="AH138"/>
      <c r="AI138"/>
    </row>
    <row r="139" spans="1:35" s="36" customFormat="1" ht="15.75">
      <c r="A139" s="194"/>
      <c r="B139" s="182"/>
      <c r="C139" s="183"/>
      <c r="D139" s="183"/>
      <c r="E139" s="35"/>
      <c r="F139"/>
      <c r="G139"/>
      <c r="H139"/>
      <c r="I139"/>
      <c r="J139"/>
      <c r="K139"/>
      <c r="L139"/>
      <c r="M139"/>
      <c r="N139"/>
      <c r="O139"/>
      <c r="P139"/>
      <c r="Q139"/>
      <c r="R139"/>
      <c r="S139"/>
      <c r="T139"/>
      <c r="U139"/>
      <c r="V139"/>
      <c r="W139"/>
      <c r="X139"/>
      <c r="Y139"/>
      <c r="Z139"/>
      <c r="AA139"/>
      <c r="AB139"/>
      <c r="AC139"/>
      <c r="AD139"/>
      <c r="AE139"/>
      <c r="AF139"/>
      <c r="AG139"/>
      <c r="AH139"/>
      <c r="AI139"/>
    </row>
    <row r="140" spans="1:35" s="36" customFormat="1" ht="15.75">
      <c r="A140" s="194"/>
      <c r="B140" s="182"/>
      <c r="C140" s="183"/>
      <c r="D140" s="183"/>
      <c r="E140" s="35"/>
      <c r="F140"/>
      <c r="G140"/>
      <c r="H140"/>
      <c r="I140"/>
      <c r="J140"/>
      <c r="K140"/>
      <c r="L140"/>
      <c r="M140"/>
      <c r="N140"/>
      <c r="O140"/>
      <c r="P140"/>
      <c r="Q140"/>
      <c r="R140"/>
      <c r="S140"/>
      <c r="T140"/>
      <c r="U140"/>
      <c r="V140"/>
      <c r="W140"/>
      <c r="X140"/>
      <c r="Y140"/>
      <c r="Z140"/>
      <c r="AA140"/>
      <c r="AB140"/>
      <c r="AC140"/>
      <c r="AD140"/>
      <c r="AE140"/>
      <c r="AF140"/>
      <c r="AG140"/>
      <c r="AH140"/>
      <c r="AI140"/>
    </row>
    <row r="141" spans="1:35" s="36" customFormat="1" ht="15.75">
      <c r="A141" s="194"/>
      <c r="B141" s="182"/>
      <c r="C141" s="183"/>
      <c r="D141" s="183"/>
      <c r="E141" s="35"/>
      <c r="F141"/>
      <c r="G141"/>
      <c r="H141"/>
      <c r="I141"/>
      <c r="J141"/>
      <c r="K141"/>
      <c r="L141"/>
      <c r="M141"/>
      <c r="N141"/>
      <c r="O141"/>
      <c r="P141"/>
      <c r="Q141"/>
      <c r="R141"/>
      <c r="S141"/>
      <c r="T141"/>
      <c r="U141"/>
      <c r="V141"/>
      <c r="W141"/>
      <c r="X141"/>
      <c r="Y141"/>
      <c r="Z141"/>
      <c r="AA141"/>
      <c r="AB141"/>
      <c r="AC141"/>
      <c r="AD141"/>
      <c r="AE141"/>
      <c r="AF141"/>
      <c r="AG141"/>
      <c r="AH141"/>
      <c r="AI141"/>
    </row>
    <row r="142" spans="1:35" s="36" customFormat="1" ht="15.75">
      <c r="A142" s="194"/>
      <c r="B142" s="182"/>
      <c r="C142" s="183"/>
      <c r="D142" s="183"/>
      <c r="E142" s="35"/>
      <c r="F142"/>
      <c r="G142"/>
      <c r="H142"/>
      <c r="I142"/>
      <c r="J142"/>
      <c r="K142"/>
      <c r="L142"/>
      <c r="M142"/>
      <c r="N142"/>
      <c r="O142"/>
      <c r="P142"/>
      <c r="Q142"/>
      <c r="R142"/>
      <c r="S142"/>
      <c r="T142"/>
      <c r="U142"/>
      <c r="V142"/>
      <c r="W142"/>
      <c r="X142"/>
      <c r="Y142"/>
      <c r="Z142"/>
      <c r="AA142"/>
      <c r="AB142"/>
      <c r="AC142"/>
      <c r="AD142"/>
      <c r="AE142"/>
      <c r="AF142"/>
      <c r="AG142"/>
      <c r="AH142"/>
      <c r="AI142"/>
    </row>
    <row r="143" spans="1:35" s="36" customFormat="1" ht="15.75">
      <c r="A143" s="194"/>
      <c r="B143" s="182"/>
      <c r="C143" s="183"/>
      <c r="D143" s="183"/>
      <c r="E143" s="35"/>
      <c r="F143"/>
      <c r="G143"/>
      <c r="H143"/>
      <c r="I143"/>
      <c r="J143"/>
      <c r="K143"/>
      <c r="L143"/>
      <c r="M143"/>
      <c r="N143"/>
      <c r="O143"/>
      <c r="P143"/>
      <c r="Q143"/>
      <c r="R143"/>
      <c r="S143"/>
      <c r="T143"/>
      <c r="U143"/>
      <c r="V143"/>
      <c r="W143"/>
      <c r="X143"/>
      <c r="Y143"/>
      <c r="Z143"/>
      <c r="AA143"/>
      <c r="AB143"/>
      <c r="AC143"/>
      <c r="AD143"/>
      <c r="AE143"/>
      <c r="AF143"/>
      <c r="AG143"/>
      <c r="AH143"/>
      <c r="AI143"/>
    </row>
    <row r="144" spans="1:35" s="36" customFormat="1" ht="15.75">
      <c r="A144" s="194"/>
      <c r="B144" s="182"/>
      <c r="C144" s="183"/>
      <c r="D144" s="183"/>
      <c r="E144" s="35"/>
      <c r="F144"/>
      <c r="G144"/>
      <c r="H144"/>
      <c r="I144"/>
      <c r="J144"/>
      <c r="K144"/>
      <c r="L144"/>
      <c r="M144"/>
      <c r="N144"/>
      <c r="O144"/>
      <c r="P144"/>
      <c r="Q144"/>
      <c r="R144"/>
      <c r="S144"/>
      <c r="T144"/>
      <c r="U144"/>
      <c r="V144"/>
      <c r="W144"/>
      <c r="X144"/>
      <c r="Y144"/>
      <c r="Z144"/>
      <c r="AA144"/>
      <c r="AB144"/>
      <c r="AC144"/>
      <c r="AD144"/>
      <c r="AE144"/>
      <c r="AF144"/>
      <c r="AG144"/>
      <c r="AH144"/>
      <c r="AI144"/>
    </row>
    <row r="145" spans="1:35" s="36" customFormat="1" ht="15.75">
      <c r="A145" s="194"/>
      <c r="B145" s="182"/>
      <c r="C145" s="183"/>
      <c r="D145" s="183"/>
      <c r="E145" s="35"/>
      <c r="F145"/>
      <c r="G145"/>
      <c r="H145"/>
      <c r="I145"/>
      <c r="J145"/>
      <c r="K145"/>
      <c r="L145"/>
      <c r="M145"/>
      <c r="N145"/>
      <c r="O145"/>
      <c r="P145"/>
      <c r="Q145"/>
      <c r="R145"/>
      <c r="S145"/>
      <c r="T145"/>
      <c r="U145"/>
      <c r="V145"/>
      <c r="W145"/>
      <c r="X145"/>
      <c r="Y145"/>
      <c r="Z145"/>
      <c r="AA145"/>
      <c r="AB145"/>
      <c r="AC145"/>
      <c r="AD145"/>
      <c r="AE145"/>
      <c r="AF145"/>
      <c r="AG145"/>
      <c r="AH145"/>
      <c r="AI145"/>
    </row>
    <row r="146" spans="1:35" s="36" customFormat="1" ht="15.75">
      <c r="A146" s="194"/>
      <c r="B146" s="182"/>
      <c r="C146" s="183"/>
      <c r="D146" s="183"/>
      <c r="E146" s="35"/>
      <c r="F146"/>
      <c r="G146"/>
      <c r="H146"/>
      <c r="I146"/>
      <c r="J146"/>
      <c r="K146"/>
      <c r="L146"/>
      <c r="M146"/>
      <c r="N146"/>
      <c r="O146"/>
      <c r="P146"/>
      <c r="Q146"/>
      <c r="R146"/>
      <c r="S146"/>
      <c r="T146"/>
      <c r="U146"/>
      <c r="V146"/>
      <c r="W146"/>
      <c r="X146"/>
      <c r="Y146"/>
      <c r="Z146"/>
      <c r="AA146"/>
      <c r="AB146"/>
      <c r="AC146"/>
      <c r="AD146"/>
      <c r="AE146"/>
      <c r="AF146"/>
      <c r="AG146"/>
      <c r="AH146"/>
      <c r="AI146"/>
    </row>
    <row r="147" spans="1:35" s="36" customFormat="1" ht="15.75">
      <c r="A147" s="194"/>
      <c r="B147" s="182"/>
      <c r="C147" s="183"/>
      <c r="D147" s="183"/>
      <c r="E147" s="35"/>
      <c r="F147"/>
      <c r="G147"/>
      <c r="H147"/>
      <c r="I147"/>
      <c r="J147"/>
      <c r="K147"/>
      <c r="L147"/>
      <c r="M147"/>
      <c r="N147"/>
      <c r="O147"/>
      <c r="P147"/>
      <c r="Q147"/>
      <c r="R147"/>
      <c r="S147"/>
      <c r="T147"/>
      <c r="U147"/>
      <c r="V147"/>
      <c r="W147"/>
      <c r="X147"/>
      <c r="Y147"/>
      <c r="Z147"/>
      <c r="AA147"/>
      <c r="AB147"/>
      <c r="AC147"/>
      <c r="AD147"/>
      <c r="AE147"/>
      <c r="AF147"/>
      <c r="AG147"/>
      <c r="AH147"/>
      <c r="AI147"/>
    </row>
    <row r="148" spans="1:35" s="36" customFormat="1" ht="15.75">
      <c r="A148" s="194"/>
      <c r="B148" s="182"/>
      <c r="C148" s="183"/>
      <c r="D148" s="183"/>
      <c r="E148" s="35"/>
      <c r="F148"/>
      <c r="G148"/>
      <c r="H148"/>
      <c r="I148"/>
      <c r="J148"/>
      <c r="K148"/>
      <c r="L148"/>
      <c r="M148"/>
      <c r="N148"/>
      <c r="O148"/>
      <c r="P148"/>
      <c r="Q148"/>
      <c r="R148"/>
      <c r="S148"/>
      <c r="T148"/>
      <c r="U148"/>
      <c r="V148"/>
      <c r="W148"/>
      <c r="X148"/>
      <c r="Y148"/>
      <c r="Z148"/>
      <c r="AA148"/>
      <c r="AB148"/>
      <c r="AC148"/>
      <c r="AD148"/>
      <c r="AE148"/>
      <c r="AF148"/>
      <c r="AG148"/>
      <c r="AH148"/>
      <c r="AI148"/>
    </row>
    <row r="149" spans="1:35" s="36" customFormat="1" ht="15.75">
      <c r="A149" s="194"/>
      <c r="B149" s="182"/>
      <c r="C149" s="183"/>
      <c r="D149" s="183"/>
      <c r="E149" s="35"/>
      <c r="F149"/>
      <c r="G149"/>
      <c r="H149"/>
      <c r="I149"/>
      <c r="J149"/>
      <c r="K149"/>
      <c r="L149"/>
      <c r="M149"/>
      <c r="N149"/>
      <c r="O149"/>
      <c r="P149"/>
      <c r="Q149"/>
      <c r="R149"/>
      <c r="S149"/>
      <c r="T149"/>
      <c r="U149"/>
      <c r="V149"/>
      <c r="W149"/>
      <c r="X149"/>
      <c r="Y149"/>
      <c r="Z149"/>
      <c r="AA149"/>
      <c r="AB149"/>
      <c r="AC149"/>
      <c r="AD149"/>
      <c r="AE149"/>
      <c r="AF149"/>
      <c r="AG149"/>
      <c r="AH149"/>
      <c r="AI149"/>
    </row>
    <row r="150" spans="1:35" s="36" customFormat="1" ht="15.75">
      <c r="A150" s="194"/>
      <c r="B150" s="182"/>
      <c r="C150" s="183"/>
      <c r="D150" s="183"/>
      <c r="E150" s="35"/>
      <c r="F150"/>
      <c r="G150"/>
      <c r="H150"/>
      <c r="I150"/>
      <c r="J150"/>
      <c r="K150"/>
      <c r="L150"/>
      <c r="M150"/>
      <c r="N150"/>
      <c r="O150"/>
      <c r="P150"/>
      <c r="Q150"/>
      <c r="R150"/>
      <c r="S150"/>
      <c r="T150"/>
      <c r="U150"/>
      <c r="V150"/>
      <c r="W150"/>
      <c r="X150"/>
      <c r="Y150"/>
      <c r="Z150"/>
      <c r="AA150"/>
      <c r="AB150"/>
      <c r="AC150"/>
      <c r="AD150"/>
      <c r="AE150"/>
      <c r="AF150"/>
      <c r="AG150"/>
      <c r="AH150"/>
      <c r="AI150"/>
    </row>
    <row r="151" spans="1:35" s="36" customFormat="1" ht="15.75">
      <c r="A151" s="194"/>
      <c r="B151" s="182"/>
      <c r="C151" s="183"/>
      <c r="D151" s="183"/>
      <c r="E151" s="35"/>
      <c r="F151"/>
      <c r="G151"/>
      <c r="H151"/>
      <c r="I151"/>
      <c r="J151"/>
      <c r="K151"/>
      <c r="L151"/>
      <c r="M151"/>
      <c r="N151"/>
      <c r="O151"/>
      <c r="P151"/>
      <c r="Q151"/>
      <c r="R151"/>
      <c r="S151"/>
      <c r="T151"/>
      <c r="U151"/>
      <c r="V151"/>
      <c r="W151"/>
      <c r="X151"/>
      <c r="Y151"/>
      <c r="Z151"/>
      <c r="AA151"/>
      <c r="AB151"/>
      <c r="AC151"/>
      <c r="AD151"/>
      <c r="AE151"/>
      <c r="AF151"/>
      <c r="AG151"/>
      <c r="AH151"/>
      <c r="AI151"/>
    </row>
    <row r="152" spans="1:35" s="36" customFormat="1" ht="15.75">
      <c r="A152" s="194"/>
      <c r="B152" s="182"/>
      <c r="C152" s="183"/>
      <c r="D152" s="183"/>
      <c r="E152" s="35"/>
      <c r="F152"/>
      <c r="G152"/>
      <c r="H152"/>
      <c r="I152"/>
      <c r="J152"/>
      <c r="K152"/>
      <c r="L152"/>
      <c r="M152"/>
      <c r="N152"/>
      <c r="O152"/>
      <c r="P152"/>
      <c r="Q152"/>
      <c r="R152"/>
      <c r="S152"/>
      <c r="T152"/>
      <c r="U152"/>
      <c r="V152"/>
      <c r="W152"/>
      <c r="X152"/>
      <c r="Y152"/>
      <c r="Z152"/>
      <c r="AA152"/>
      <c r="AB152"/>
      <c r="AC152"/>
      <c r="AD152"/>
      <c r="AE152"/>
      <c r="AF152"/>
      <c r="AG152"/>
      <c r="AH152"/>
      <c r="AI152"/>
    </row>
    <row r="153" spans="1:35" s="36" customFormat="1" ht="15.75">
      <c r="A153" s="194"/>
      <c r="B153" s="182"/>
      <c r="C153" s="183"/>
      <c r="D153" s="183"/>
      <c r="E153" s="35"/>
      <c r="F153"/>
      <c r="G153"/>
      <c r="H153"/>
      <c r="I153"/>
      <c r="J153"/>
      <c r="K153"/>
      <c r="L153"/>
      <c r="M153"/>
      <c r="N153"/>
      <c r="O153"/>
      <c r="P153"/>
      <c r="Q153"/>
      <c r="R153"/>
      <c r="S153"/>
      <c r="T153"/>
      <c r="U153"/>
      <c r="V153"/>
      <c r="W153"/>
      <c r="X153"/>
      <c r="Y153"/>
      <c r="Z153"/>
      <c r="AA153"/>
      <c r="AB153"/>
      <c r="AC153"/>
      <c r="AD153"/>
      <c r="AE153"/>
      <c r="AF153"/>
      <c r="AG153"/>
      <c r="AH153"/>
      <c r="AI153"/>
    </row>
    <row r="154" spans="1:35" s="36" customFormat="1" ht="15.75">
      <c r="A154" s="194"/>
      <c r="B154" s="182"/>
      <c r="C154" s="183"/>
      <c r="D154" s="183"/>
      <c r="E154" s="35"/>
      <c r="F154"/>
      <c r="G154"/>
      <c r="H154"/>
      <c r="I154"/>
      <c r="J154"/>
      <c r="K154"/>
      <c r="L154"/>
      <c r="M154"/>
      <c r="N154"/>
      <c r="O154"/>
      <c r="P154"/>
      <c r="Q154"/>
      <c r="R154"/>
      <c r="S154"/>
      <c r="T154"/>
      <c r="U154"/>
      <c r="V154"/>
      <c r="W154"/>
      <c r="X154"/>
      <c r="Y154"/>
      <c r="Z154"/>
      <c r="AA154"/>
      <c r="AB154"/>
      <c r="AC154"/>
      <c r="AD154"/>
      <c r="AE154"/>
      <c r="AF154"/>
      <c r="AG154"/>
      <c r="AH154"/>
      <c r="AI154"/>
    </row>
    <row r="155" spans="1:35" s="36" customFormat="1" ht="15.75">
      <c r="A155" s="194"/>
      <c r="B155" s="182"/>
      <c r="C155" s="183"/>
      <c r="D155" s="183"/>
      <c r="E155" s="35"/>
      <c r="F155"/>
      <c r="G155"/>
      <c r="H155"/>
      <c r="I155"/>
      <c r="J155"/>
      <c r="K155"/>
      <c r="L155"/>
      <c r="M155"/>
      <c r="N155"/>
      <c r="O155"/>
      <c r="P155"/>
      <c r="Q155"/>
      <c r="R155"/>
      <c r="S155"/>
      <c r="T155"/>
      <c r="U155"/>
      <c r="V155"/>
      <c r="W155"/>
      <c r="X155"/>
      <c r="Y155"/>
      <c r="Z155"/>
      <c r="AA155"/>
      <c r="AB155"/>
      <c r="AC155"/>
      <c r="AD155"/>
      <c r="AE155"/>
      <c r="AF155"/>
      <c r="AG155"/>
      <c r="AH155"/>
      <c r="AI155"/>
    </row>
    <row r="156" spans="1:35" s="36" customFormat="1" ht="15.75">
      <c r="A156" s="194"/>
      <c r="B156" s="182"/>
      <c r="C156" s="183"/>
      <c r="D156" s="183"/>
      <c r="E156" s="35"/>
      <c r="F156"/>
      <c r="G156"/>
      <c r="H156"/>
      <c r="I156"/>
      <c r="J156"/>
      <c r="K156"/>
      <c r="L156"/>
      <c r="M156"/>
      <c r="N156"/>
      <c r="O156"/>
      <c r="P156"/>
      <c r="Q156"/>
      <c r="R156"/>
      <c r="S156"/>
      <c r="T156"/>
      <c r="U156"/>
      <c r="V156"/>
      <c r="W156"/>
      <c r="X156"/>
      <c r="Y156"/>
      <c r="Z156"/>
      <c r="AA156"/>
      <c r="AB156"/>
      <c r="AC156"/>
      <c r="AD156"/>
      <c r="AE156"/>
      <c r="AF156"/>
      <c r="AG156"/>
      <c r="AH156"/>
      <c r="AI156"/>
    </row>
    <row r="157" spans="1:35" s="36" customFormat="1" ht="15.75">
      <c r="A157" s="194"/>
      <c r="B157" s="182"/>
      <c r="C157" s="183"/>
      <c r="D157" s="183"/>
      <c r="E157" s="35"/>
      <c r="F157"/>
      <c r="G157"/>
      <c r="H157"/>
      <c r="I157"/>
      <c r="J157"/>
      <c r="K157"/>
      <c r="L157"/>
      <c r="M157"/>
      <c r="N157"/>
      <c r="O157"/>
      <c r="P157"/>
      <c r="Q157"/>
      <c r="R157"/>
      <c r="S157"/>
      <c r="T157"/>
      <c r="U157"/>
      <c r="V157"/>
      <c r="W157"/>
      <c r="X157"/>
      <c r="Y157"/>
      <c r="Z157"/>
      <c r="AA157"/>
      <c r="AB157"/>
      <c r="AC157"/>
      <c r="AD157"/>
      <c r="AE157"/>
      <c r="AF157"/>
      <c r="AG157"/>
      <c r="AH157"/>
      <c r="AI157"/>
    </row>
    <row r="158" spans="1:35" s="36" customFormat="1" ht="15.75">
      <c r="A158" s="194"/>
      <c r="B158" s="182"/>
      <c r="C158" s="183"/>
      <c r="D158" s="183"/>
      <c r="E158" s="35"/>
      <c r="F158"/>
      <c r="G158"/>
      <c r="H158"/>
      <c r="I158"/>
      <c r="J158"/>
      <c r="K158"/>
      <c r="L158"/>
      <c r="M158"/>
      <c r="N158"/>
      <c r="O158"/>
      <c r="P158"/>
      <c r="Q158"/>
      <c r="R158"/>
      <c r="S158"/>
      <c r="T158"/>
      <c r="U158"/>
      <c r="V158"/>
      <c r="W158"/>
      <c r="X158"/>
      <c r="Y158"/>
      <c r="Z158"/>
      <c r="AA158"/>
      <c r="AB158"/>
      <c r="AC158"/>
      <c r="AD158"/>
      <c r="AE158"/>
      <c r="AF158"/>
      <c r="AG158"/>
      <c r="AH158"/>
      <c r="AI158"/>
    </row>
    <row r="159" spans="1:35" s="36" customFormat="1" ht="15.75">
      <c r="A159" s="194"/>
      <c r="B159" s="182"/>
      <c r="C159" s="183"/>
      <c r="D159" s="183"/>
      <c r="E159" s="35"/>
      <c r="F159"/>
      <c r="G159"/>
      <c r="H159"/>
      <c r="I159"/>
      <c r="J159"/>
      <c r="K159"/>
      <c r="L159"/>
      <c r="M159"/>
      <c r="N159"/>
      <c r="O159"/>
      <c r="P159"/>
      <c r="Q159"/>
      <c r="R159"/>
      <c r="S159"/>
      <c r="T159"/>
      <c r="U159"/>
      <c r="V159"/>
      <c r="W159"/>
      <c r="X159"/>
      <c r="Y159"/>
      <c r="Z159"/>
      <c r="AA159"/>
      <c r="AB159"/>
      <c r="AC159"/>
      <c r="AD159"/>
      <c r="AE159"/>
      <c r="AF159"/>
      <c r="AG159"/>
      <c r="AH159"/>
      <c r="AI159"/>
    </row>
    <row r="160" spans="1:35" s="36" customFormat="1" ht="15.75">
      <c r="A160" s="194"/>
      <c r="B160" s="182"/>
      <c r="C160" s="183"/>
      <c r="D160" s="183"/>
      <c r="E160" s="35"/>
      <c r="F160"/>
      <c r="G160"/>
      <c r="H160"/>
      <c r="I160"/>
      <c r="J160"/>
      <c r="K160"/>
      <c r="L160"/>
      <c r="M160"/>
      <c r="N160"/>
      <c r="O160"/>
      <c r="P160"/>
      <c r="Q160"/>
      <c r="R160"/>
      <c r="S160"/>
      <c r="T160"/>
      <c r="U160"/>
      <c r="V160"/>
      <c r="W160"/>
      <c r="X160"/>
      <c r="Y160"/>
      <c r="Z160"/>
      <c r="AA160"/>
      <c r="AB160"/>
      <c r="AC160"/>
      <c r="AD160"/>
      <c r="AE160"/>
      <c r="AF160"/>
      <c r="AG160"/>
      <c r="AH160"/>
      <c r="AI160"/>
    </row>
    <row r="161" spans="1:35" s="36" customFormat="1" ht="15.75">
      <c r="A161" s="194"/>
      <c r="B161" s="182"/>
      <c r="C161" s="183"/>
      <c r="D161" s="183"/>
      <c r="E161" s="35"/>
      <c r="F161"/>
      <c r="G161"/>
      <c r="H161"/>
      <c r="I161"/>
      <c r="J161"/>
      <c r="K161"/>
      <c r="L161"/>
      <c r="M161"/>
      <c r="N161"/>
      <c r="O161"/>
      <c r="P161"/>
      <c r="Q161"/>
      <c r="R161"/>
      <c r="S161"/>
      <c r="T161"/>
      <c r="U161"/>
      <c r="V161"/>
      <c r="W161"/>
      <c r="X161"/>
      <c r="Y161"/>
      <c r="Z161"/>
      <c r="AA161"/>
      <c r="AB161"/>
      <c r="AC161"/>
      <c r="AD161"/>
      <c r="AE161"/>
      <c r="AF161"/>
      <c r="AG161"/>
      <c r="AH161"/>
      <c r="AI161"/>
    </row>
    <row r="162" spans="1:35" s="36" customFormat="1" ht="15.75">
      <c r="A162" s="194"/>
      <c r="B162" s="182"/>
      <c r="C162" s="183"/>
      <c r="D162" s="183"/>
      <c r="E162" s="35"/>
      <c r="F162"/>
      <c r="G162"/>
      <c r="H162"/>
      <c r="I162"/>
      <c r="J162"/>
      <c r="K162"/>
      <c r="L162"/>
      <c r="M162"/>
      <c r="N162"/>
      <c r="O162"/>
      <c r="P162"/>
      <c r="Q162"/>
      <c r="R162"/>
      <c r="S162"/>
      <c r="T162"/>
      <c r="U162"/>
      <c r="V162"/>
      <c r="W162"/>
      <c r="X162"/>
      <c r="Y162"/>
      <c r="Z162"/>
      <c r="AA162"/>
      <c r="AB162"/>
      <c r="AC162"/>
      <c r="AD162"/>
      <c r="AE162"/>
      <c r="AF162"/>
      <c r="AG162"/>
      <c r="AH162"/>
      <c r="AI162"/>
    </row>
    <row r="163" spans="1:35" s="36" customFormat="1" ht="15.75">
      <c r="A163" s="194"/>
      <c r="B163" s="182"/>
      <c r="C163" s="183"/>
      <c r="D163" s="183"/>
      <c r="E163" s="35"/>
      <c r="F163"/>
      <c r="G163"/>
      <c r="H163"/>
      <c r="I163"/>
      <c r="J163"/>
      <c r="K163"/>
      <c r="L163"/>
      <c r="M163"/>
      <c r="N163"/>
      <c r="O163"/>
      <c r="P163"/>
      <c r="Q163"/>
      <c r="R163"/>
      <c r="S163"/>
      <c r="T163"/>
      <c r="U163"/>
      <c r="V163"/>
      <c r="W163"/>
      <c r="X163"/>
      <c r="Y163"/>
      <c r="Z163"/>
      <c r="AA163"/>
      <c r="AB163"/>
      <c r="AC163"/>
      <c r="AD163"/>
      <c r="AE163"/>
      <c r="AF163"/>
      <c r="AG163"/>
      <c r="AH163"/>
      <c r="AI163"/>
    </row>
    <row r="164" spans="1:35" s="36" customFormat="1" ht="15.75">
      <c r="A164" s="194"/>
      <c r="B164" s="182"/>
      <c r="C164" s="183"/>
      <c r="D164" s="183"/>
      <c r="E164" s="35"/>
      <c r="F164"/>
      <c r="G164"/>
      <c r="H164"/>
      <c r="I164"/>
      <c r="J164"/>
      <c r="K164"/>
      <c r="L164"/>
      <c r="M164"/>
      <c r="N164"/>
      <c r="O164"/>
      <c r="P164"/>
      <c r="Q164"/>
      <c r="R164"/>
      <c r="S164"/>
      <c r="T164"/>
      <c r="U164"/>
      <c r="V164"/>
      <c r="W164"/>
      <c r="X164"/>
      <c r="Y164"/>
      <c r="Z164"/>
      <c r="AA164"/>
      <c r="AB164"/>
      <c r="AC164"/>
      <c r="AD164"/>
      <c r="AE164"/>
      <c r="AF164"/>
      <c r="AG164"/>
      <c r="AH164"/>
      <c r="AI164"/>
    </row>
    <row r="165" spans="1:35" s="36" customFormat="1" ht="15.75">
      <c r="A165" s="194"/>
      <c r="B165" s="182"/>
      <c r="C165" s="183"/>
      <c r="D165" s="183"/>
      <c r="E165" s="35"/>
      <c r="F165"/>
      <c r="G165"/>
      <c r="H165"/>
      <c r="I165"/>
      <c r="J165"/>
      <c r="K165"/>
      <c r="L165"/>
      <c r="M165"/>
      <c r="N165"/>
      <c r="O165"/>
      <c r="P165"/>
      <c r="Q165"/>
      <c r="R165"/>
      <c r="S165"/>
      <c r="T165"/>
      <c r="U165"/>
      <c r="V165"/>
      <c r="W165"/>
      <c r="X165"/>
      <c r="Y165"/>
      <c r="Z165"/>
      <c r="AA165"/>
      <c r="AB165"/>
      <c r="AC165"/>
      <c r="AD165"/>
      <c r="AE165"/>
      <c r="AF165"/>
      <c r="AG165"/>
      <c r="AH165"/>
      <c r="AI165"/>
    </row>
    <row r="166" spans="1:35" s="36" customFormat="1" ht="15.75">
      <c r="A166" s="194"/>
      <c r="B166" s="182"/>
      <c r="C166" s="183"/>
      <c r="D166" s="183"/>
      <c r="E166" s="35"/>
      <c r="F166"/>
      <c r="G166"/>
      <c r="H166"/>
      <c r="I166"/>
      <c r="J166"/>
      <c r="K166"/>
      <c r="L166"/>
      <c r="M166"/>
      <c r="N166"/>
      <c r="O166"/>
      <c r="P166"/>
      <c r="Q166"/>
      <c r="R166"/>
      <c r="S166"/>
      <c r="T166"/>
      <c r="U166"/>
      <c r="V166"/>
      <c r="W166"/>
      <c r="X166"/>
      <c r="Y166"/>
      <c r="Z166"/>
      <c r="AA166"/>
      <c r="AB166"/>
      <c r="AC166"/>
      <c r="AD166"/>
      <c r="AE166"/>
      <c r="AF166"/>
      <c r="AG166"/>
      <c r="AH166"/>
      <c r="AI166"/>
    </row>
    <row r="167" spans="1:35" s="36" customFormat="1" ht="15.75">
      <c r="A167" s="194"/>
      <c r="B167" s="182"/>
      <c r="C167" s="183"/>
      <c r="D167" s="183"/>
      <c r="E167" s="35"/>
      <c r="F167"/>
      <c r="G167"/>
      <c r="H167"/>
      <c r="I167"/>
      <c r="J167"/>
      <c r="K167"/>
      <c r="L167"/>
      <c r="M167"/>
      <c r="N167"/>
      <c r="O167"/>
      <c r="P167"/>
      <c r="Q167"/>
      <c r="R167"/>
      <c r="S167"/>
      <c r="T167"/>
      <c r="U167"/>
      <c r="V167"/>
      <c r="W167"/>
      <c r="X167"/>
      <c r="Y167"/>
      <c r="Z167"/>
      <c r="AA167"/>
      <c r="AB167"/>
      <c r="AC167"/>
      <c r="AD167"/>
      <c r="AE167"/>
      <c r="AF167"/>
      <c r="AG167"/>
      <c r="AH167"/>
      <c r="AI167"/>
    </row>
    <row r="168" spans="1:35" s="36" customFormat="1" ht="15.75">
      <c r="A168" s="194"/>
      <c r="B168" s="182"/>
      <c r="C168" s="183"/>
      <c r="D168" s="183"/>
      <c r="E168" s="35"/>
      <c r="F168"/>
      <c r="G168"/>
      <c r="H168"/>
      <c r="I168"/>
      <c r="J168"/>
      <c r="K168"/>
      <c r="L168"/>
      <c r="M168"/>
      <c r="N168"/>
      <c r="O168"/>
      <c r="P168"/>
      <c r="Q168"/>
      <c r="R168"/>
      <c r="S168"/>
      <c r="T168"/>
      <c r="U168"/>
      <c r="V168"/>
      <c r="W168"/>
      <c r="X168"/>
      <c r="Y168"/>
      <c r="Z168"/>
      <c r="AA168"/>
      <c r="AB168"/>
      <c r="AC168"/>
      <c r="AD168"/>
      <c r="AE168"/>
      <c r="AF168"/>
      <c r="AG168"/>
      <c r="AH168"/>
      <c r="AI168"/>
    </row>
    <row r="169" spans="1:35" s="36" customFormat="1" ht="15.75">
      <c r="A169" s="194"/>
      <c r="B169" s="182"/>
      <c r="C169" s="183"/>
      <c r="D169" s="183"/>
      <c r="E169" s="35"/>
      <c r="F169"/>
      <c r="G169"/>
      <c r="H169"/>
      <c r="I169"/>
      <c r="J169"/>
      <c r="K169"/>
      <c r="L169"/>
      <c r="M169"/>
      <c r="N169"/>
      <c r="O169"/>
      <c r="P169"/>
      <c r="Q169"/>
      <c r="R169"/>
      <c r="S169"/>
      <c r="T169"/>
      <c r="U169"/>
      <c r="V169"/>
      <c r="W169"/>
      <c r="X169"/>
      <c r="Y169"/>
      <c r="Z169"/>
      <c r="AA169"/>
      <c r="AB169"/>
      <c r="AC169"/>
      <c r="AD169"/>
      <c r="AE169"/>
      <c r="AF169"/>
      <c r="AG169"/>
      <c r="AH169"/>
      <c r="AI169"/>
    </row>
    <row r="170" spans="1:35" s="36" customFormat="1" ht="15.75">
      <c r="A170" s="194"/>
      <c r="B170" s="182"/>
      <c r="C170" s="183"/>
      <c r="D170" s="183"/>
      <c r="E170" s="35"/>
      <c r="F170"/>
      <c r="G170"/>
      <c r="H170"/>
      <c r="I170"/>
      <c r="J170"/>
      <c r="K170"/>
      <c r="L170"/>
      <c r="M170"/>
      <c r="N170"/>
      <c r="O170"/>
      <c r="P170"/>
      <c r="Q170"/>
      <c r="R170"/>
      <c r="S170"/>
      <c r="T170"/>
      <c r="U170"/>
      <c r="V170"/>
      <c r="W170"/>
      <c r="X170"/>
      <c r="Y170"/>
      <c r="Z170"/>
      <c r="AA170"/>
      <c r="AB170"/>
      <c r="AC170"/>
      <c r="AD170"/>
      <c r="AE170"/>
      <c r="AF170"/>
      <c r="AG170"/>
      <c r="AH170"/>
      <c r="AI170"/>
    </row>
    <row r="171" spans="1:35" s="36" customFormat="1" ht="15.75">
      <c r="A171" s="194"/>
      <c r="B171" s="182"/>
      <c r="C171" s="183"/>
      <c r="D171" s="183"/>
      <c r="E171" s="35"/>
      <c r="F171"/>
      <c r="G171"/>
      <c r="H171"/>
      <c r="I171"/>
      <c r="J171"/>
      <c r="K171"/>
      <c r="L171"/>
      <c r="M171"/>
      <c r="N171"/>
      <c r="O171"/>
      <c r="P171"/>
      <c r="Q171"/>
      <c r="R171"/>
      <c r="S171"/>
      <c r="T171"/>
      <c r="U171"/>
      <c r="V171"/>
      <c r="W171"/>
      <c r="X171"/>
      <c r="Y171"/>
      <c r="Z171"/>
      <c r="AA171"/>
      <c r="AB171"/>
      <c r="AC171"/>
      <c r="AD171"/>
      <c r="AE171"/>
      <c r="AF171"/>
      <c r="AG171"/>
      <c r="AH171"/>
      <c r="AI171"/>
    </row>
    <row r="172" spans="1:35" s="36" customFormat="1" ht="15.75">
      <c r="A172" s="194"/>
      <c r="B172" s="182"/>
      <c r="C172" s="183"/>
      <c r="D172" s="183"/>
      <c r="E172" s="35"/>
      <c r="F172"/>
      <c r="G172"/>
      <c r="H172"/>
      <c r="I172"/>
      <c r="J172"/>
      <c r="K172"/>
      <c r="L172"/>
      <c r="M172"/>
      <c r="N172"/>
      <c r="O172"/>
      <c r="P172"/>
      <c r="Q172"/>
      <c r="R172"/>
      <c r="S172"/>
      <c r="T172"/>
      <c r="U172"/>
      <c r="V172"/>
      <c r="W172"/>
      <c r="X172"/>
      <c r="Y172"/>
      <c r="Z172"/>
      <c r="AA172"/>
      <c r="AB172"/>
      <c r="AC172"/>
      <c r="AD172"/>
      <c r="AE172"/>
      <c r="AF172"/>
      <c r="AG172"/>
      <c r="AH172"/>
      <c r="AI172"/>
    </row>
    <row r="173" spans="1:35" s="36" customFormat="1" ht="15.75">
      <c r="A173" s="194"/>
      <c r="B173" s="182"/>
      <c r="C173" s="183"/>
      <c r="D173" s="183"/>
      <c r="E173" s="35"/>
      <c r="F173"/>
      <c r="G173"/>
      <c r="H173"/>
      <c r="I173"/>
      <c r="J173"/>
      <c r="K173"/>
      <c r="L173"/>
      <c r="M173"/>
      <c r="N173"/>
      <c r="O173"/>
      <c r="P173"/>
      <c r="Q173"/>
      <c r="R173"/>
      <c r="S173"/>
      <c r="T173"/>
      <c r="U173"/>
      <c r="V173"/>
      <c r="W173"/>
      <c r="X173"/>
      <c r="Y173"/>
      <c r="Z173"/>
      <c r="AA173"/>
      <c r="AB173"/>
      <c r="AC173"/>
      <c r="AD173"/>
      <c r="AE173"/>
      <c r="AF173"/>
      <c r="AG173"/>
      <c r="AH173"/>
      <c r="AI173"/>
    </row>
    <row r="174" spans="1:35" s="36" customFormat="1" ht="15.75">
      <c r="A174" s="194"/>
      <c r="B174" s="182"/>
      <c r="C174" s="183"/>
      <c r="D174" s="183"/>
      <c r="E174" s="35"/>
      <c r="F174"/>
      <c r="G174"/>
      <c r="H174"/>
      <c r="I174"/>
      <c r="J174"/>
      <c r="K174"/>
      <c r="L174"/>
      <c r="M174"/>
      <c r="N174"/>
      <c r="O174"/>
      <c r="P174"/>
      <c r="Q174"/>
      <c r="R174"/>
      <c r="S174"/>
      <c r="T174"/>
      <c r="U174"/>
      <c r="V174"/>
      <c r="W174"/>
      <c r="X174"/>
      <c r="Y174"/>
      <c r="Z174"/>
      <c r="AA174"/>
      <c r="AB174"/>
      <c r="AC174"/>
      <c r="AD174"/>
      <c r="AE174"/>
      <c r="AF174"/>
      <c r="AG174"/>
      <c r="AH174"/>
      <c r="AI174"/>
    </row>
    <row r="175" spans="1:35" s="36" customFormat="1" ht="15.75">
      <c r="A175" s="194"/>
      <c r="B175" s="182"/>
      <c r="C175" s="183"/>
      <c r="D175" s="183"/>
      <c r="E175" s="35"/>
      <c r="F175"/>
      <c r="G175"/>
      <c r="H175"/>
      <c r="I175"/>
      <c r="J175"/>
      <c r="K175"/>
      <c r="L175"/>
      <c r="M175"/>
      <c r="N175"/>
      <c r="O175"/>
      <c r="P175"/>
      <c r="Q175"/>
      <c r="R175"/>
      <c r="S175"/>
      <c r="T175"/>
      <c r="U175"/>
      <c r="V175"/>
      <c r="W175"/>
      <c r="X175"/>
      <c r="Y175"/>
      <c r="Z175"/>
      <c r="AA175"/>
      <c r="AB175"/>
      <c r="AC175"/>
      <c r="AD175"/>
      <c r="AE175"/>
      <c r="AF175"/>
      <c r="AG175"/>
      <c r="AH175"/>
      <c r="AI175"/>
    </row>
    <row r="176" spans="1:35" s="36" customFormat="1" ht="15.75">
      <c r="A176" s="194"/>
      <c r="B176" s="182"/>
      <c r="C176" s="183"/>
      <c r="D176" s="183"/>
      <c r="E176" s="35"/>
      <c r="F176"/>
      <c r="G176"/>
      <c r="H176"/>
      <c r="I176"/>
      <c r="J176"/>
      <c r="K176"/>
      <c r="L176"/>
      <c r="M176"/>
      <c r="N176"/>
      <c r="O176"/>
      <c r="P176"/>
      <c r="Q176"/>
      <c r="R176"/>
      <c r="S176"/>
      <c r="T176"/>
      <c r="U176"/>
      <c r="V176"/>
      <c r="W176"/>
      <c r="X176"/>
      <c r="Y176"/>
      <c r="Z176"/>
      <c r="AA176"/>
      <c r="AB176"/>
      <c r="AC176"/>
      <c r="AD176"/>
      <c r="AE176"/>
      <c r="AF176"/>
      <c r="AG176"/>
      <c r="AH176"/>
      <c r="AI176"/>
    </row>
    <row r="177" spans="1:35" s="36" customFormat="1" ht="15.75">
      <c r="A177" s="194"/>
      <c r="B177" s="182"/>
      <c r="C177" s="183"/>
      <c r="D177" s="183"/>
      <c r="E177" s="35"/>
      <c r="F177"/>
      <c r="G177"/>
      <c r="H177"/>
      <c r="I177"/>
      <c r="J177"/>
      <c r="K177"/>
      <c r="L177"/>
      <c r="M177"/>
      <c r="N177"/>
      <c r="O177"/>
      <c r="P177"/>
      <c r="Q177"/>
      <c r="R177"/>
      <c r="S177"/>
      <c r="T177"/>
      <c r="U177"/>
      <c r="V177"/>
      <c r="W177"/>
      <c r="X177"/>
      <c r="Y177"/>
      <c r="Z177"/>
      <c r="AA177"/>
      <c r="AB177"/>
      <c r="AC177"/>
      <c r="AD177"/>
      <c r="AE177"/>
      <c r="AF177"/>
      <c r="AG177"/>
      <c r="AH177"/>
      <c r="AI177"/>
    </row>
    <row r="178" spans="1:35" s="36" customFormat="1" ht="15.75">
      <c r="A178" s="194"/>
      <c r="B178" s="182"/>
      <c r="C178" s="183"/>
      <c r="D178" s="183"/>
      <c r="E178" s="35"/>
      <c r="F178"/>
      <c r="G178"/>
      <c r="H178"/>
      <c r="I178"/>
      <c r="J178"/>
      <c r="K178"/>
      <c r="L178"/>
      <c r="M178"/>
      <c r="N178"/>
      <c r="O178"/>
      <c r="P178"/>
      <c r="Q178"/>
      <c r="R178"/>
      <c r="S178"/>
      <c r="T178"/>
      <c r="U178"/>
      <c r="V178"/>
      <c r="W178"/>
      <c r="X178"/>
      <c r="Y178"/>
      <c r="Z178"/>
      <c r="AA178"/>
      <c r="AB178"/>
      <c r="AC178"/>
      <c r="AD178"/>
      <c r="AE178"/>
      <c r="AF178"/>
      <c r="AG178"/>
      <c r="AH178"/>
      <c r="AI178"/>
    </row>
    <row r="179" spans="1:35" s="36" customFormat="1" ht="15.75">
      <c r="A179" s="194"/>
      <c r="B179" s="182"/>
      <c r="C179" s="183"/>
      <c r="D179" s="183"/>
      <c r="E179" s="35"/>
      <c r="F179"/>
      <c r="G179"/>
      <c r="H179"/>
      <c r="I179"/>
      <c r="J179"/>
      <c r="K179"/>
      <c r="L179"/>
      <c r="M179"/>
      <c r="N179"/>
      <c r="O179"/>
      <c r="P179"/>
      <c r="Q179"/>
      <c r="R179"/>
      <c r="S179"/>
      <c r="T179"/>
      <c r="U179"/>
      <c r="V179"/>
      <c r="W179"/>
      <c r="X179"/>
      <c r="Y179"/>
      <c r="Z179"/>
      <c r="AA179"/>
      <c r="AB179"/>
      <c r="AC179"/>
      <c r="AD179"/>
      <c r="AE179"/>
      <c r="AF179"/>
      <c r="AG179"/>
      <c r="AH179"/>
      <c r="AI179"/>
    </row>
    <row r="180" spans="1:35" s="36" customFormat="1" ht="15.75">
      <c r="A180" s="194"/>
      <c r="B180" s="182"/>
      <c r="C180" s="183"/>
      <c r="D180" s="183"/>
      <c r="E180" s="35"/>
      <c r="F180"/>
      <c r="G180"/>
      <c r="H180"/>
      <c r="I180"/>
      <c r="J180"/>
      <c r="K180"/>
      <c r="L180"/>
      <c r="M180"/>
      <c r="N180"/>
      <c r="O180"/>
      <c r="P180"/>
      <c r="Q180"/>
      <c r="R180"/>
      <c r="S180"/>
      <c r="T180"/>
      <c r="U180"/>
      <c r="V180"/>
      <c r="W180"/>
      <c r="X180"/>
      <c r="Y180"/>
      <c r="Z180"/>
      <c r="AA180"/>
      <c r="AB180"/>
      <c r="AC180"/>
      <c r="AD180"/>
      <c r="AE180"/>
      <c r="AF180"/>
      <c r="AG180"/>
      <c r="AH180"/>
      <c r="AI180"/>
    </row>
    <row r="181" spans="1:35" s="36" customFormat="1" ht="15.75">
      <c r="A181" s="194"/>
      <c r="B181" s="182"/>
      <c r="C181" s="183"/>
      <c r="D181" s="183"/>
      <c r="E181" s="35"/>
      <c r="F181"/>
      <c r="G181"/>
      <c r="H181"/>
      <c r="I181"/>
      <c r="J181"/>
      <c r="K181"/>
      <c r="L181"/>
      <c r="M181"/>
      <c r="N181"/>
      <c r="O181"/>
      <c r="P181"/>
      <c r="Q181"/>
      <c r="R181"/>
      <c r="S181"/>
      <c r="T181"/>
      <c r="U181"/>
      <c r="V181"/>
      <c r="W181"/>
      <c r="X181"/>
      <c r="Y181"/>
      <c r="Z181"/>
      <c r="AA181"/>
      <c r="AB181"/>
      <c r="AC181"/>
      <c r="AD181"/>
      <c r="AE181"/>
      <c r="AF181"/>
      <c r="AG181"/>
      <c r="AH181"/>
      <c r="AI181"/>
    </row>
    <row r="182" spans="1:35" s="36" customFormat="1" ht="15.75">
      <c r="A182" s="194"/>
      <c r="B182" s="182"/>
      <c r="C182" s="183"/>
      <c r="D182" s="183"/>
      <c r="E182" s="35"/>
      <c r="F182"/>
      <c r="G182"/>
      <c r="H182"/>
      <c r="I182"/>
      <c r="J182"/>
      <c r="K182"/>
      <c r="L182"/>
      <c r="M182"/>
      <c r="N182"/>
      <c r="O182"/>
      <c r="P182"/>
      <c r="Q182"/>
      <c r="R182"/>
      <c r="S182"/>
      <c r="T182"/>
      <c r="U182"/>
      <c r="V182"/>
      <c r="W182"/>
      <c r="X182"/>
      <c r="Y182"/>
      <c r="Z182"/>
      <c r="AA182"/>
      <c r="AB182"/>
      <c r="AC182"/>
      <c r="AD182"/>
      <c r="AE182"/>
      <c r="AF182"/>
      <c r="AG182"/>
      <c r="AH182"/>
      <c r="AI182"/>
    </row>
    <row r="183" spans="1:35" s="36" customFormat="1" ht="15.75">
      <c r="A183" s="194"/>
      <c r="B183" s="182"/>
      <c r="C183" s="183"/>
      <c r="D183" s="183"/>
      <c r="E183" s="35"/>
      <c r="F183"/>
      <c r="G183"/>
      <c r="H183"/>
      <c r="I183"/>
      <c r="J183"/>
      <c r="K183"/>
      <c r="L183"/>
      <c r="M183"/>
      <c r="N183"/>
      <c r="O183"/>
      <c r="P183"/>
      <c r="Q183"/>
      <c r="R183"/>
      <c r="S183"/>
      <c r="T183"/>
      <c r="U183"/>
      <c r="V183"/>
      <c r="W183"/>
      <c r="X183"/>
      <c r="Y183"/>
      <c r="Z183"/>
      <c r="AA183"/>
      <c r="AB183"/>
      <c r="AC183"/>
      <c r="AD183"/>
      <c r="AE183"/>
      <c r="AF183"/>
      <c r="AG183"/>
      <c r="AH183"/>
      <c r="AI183"/>
    </row>
    <row r="184" spans="1:35" s="36" customFormat="1" ht="15.75">
      <c r="A184" s="194"/>
      <c r="B184" s="182"/>
      <c r="C184" s="183"/>
      <c r="D184" s="183"/>
      <c r="E184" s="35"/>
      <c r="F184"/>
      <c r="G184"/>
      <c r="H184"/>
      <c r="I184"/>
      <c r="J184"/>
      <c r="K184"/>
      <c r="L184"/>
      <c r="M184"/>
      <c r="N184"/>
      <c r="O184"/>
      <c r="P184"/>
      <c r="Q184"/>
      <c r="R184"/>
      <c r="S184"/>
      <c r="T184"/>
      <c r="U184"/>
      <c r="V184"/>
      <c r="W184"/>
      <c r="X184"/>
      <c r="Y184"/>
      <c r="Z184"/>
      <c r="AA184"/>
      <c r="AB184"/>
      <c r="AC184"/>
      <c r="AD184"/>
      <c r="AE184"/>
      <c r="AF184"/>
      <c r="AG184"/>
      <c r="AH184"/>
      <c r="AI184"/>
    </row>
    <row r="185" spans="1:35" s="36" customFormat="1" ht="15.75">
      <c r="A185" s="194"/>
      <c r="B185" s="182"/>
      <c r="C185" s="183"/>
      <c r="D185" s="183"/>
      <c r="E185" s="35"/>
      <c r="F185"/>
      <c r="G185"/>
      <c r="H185"/>
      <c r="I185"/>
      <c r="J185"/>
      <c r="K185"/>
      <c r="L185"/>
      <c r="M185"/>
      <c r="N185"/>
      <c r="O185"/>
      <c r="P185"/>
      <c r="Q185"/>
      <c r="R185"/>
      <c r="S185"/>
      <c r="T185"/>
      <c r="U185"/>
      <c r="V185"/>
      <c r="W185"/>
      <c r="X185"/>
      <c r="Y185"/>
      <c r="Z185"/>
      <c r="AA185"/>
      <c r="AB185"/>
      <c r="AC185"/>
      <c r="AD185"/>
      <c r="AE185"/>
      <c r="AF185"/>
      <c r="AG185"/>
      <c r="AH185"/>
      <c r="AI185"/>
    </row>
    <row r="186" spans="1:35" s="36" customFormat="1" ht="15.75">
      <c r="A186" s="194"/>
      <c r="B186" s="182"/>
      <c r="C186" s="183"/>
      <c r="D186" s="183"/>
      <c r="E186" s="35"/>
      <c r="F186"/>
      <c r="G186"/>
      <c r="H186"/>
      <c r="I186"/>
      <c r="J186"/>
      <c r="K186"/>
      <c r="L186"/>
      <c r="M186"/>
      <c r="N186"/>
      <c r="O186"/>
      <c r="P186"/>
      <c r="Q186"/>
      <c r="R186"/>
      <c r="S186"/>
      <c r="T186"/>
      <c r="U186"/>
      <c r="V186"/>
      <c r="W186"/>
      <c r="X186"/>
      <c r="Y186"/>
      <c r="Z186"/>
      <c r="AA186"/>
      <c r="AB186"/>
      <c r="AC186"/>
      <c r="AD186"/>
      <c r="AE186"/>
      <c r="AF186"/>
      <c r="AG186"/>
      <c r="AH186"/>
      <c r="AI186"/>
    </row>
    <row r="187" spans="1:35" s="36" customFormat="1" ht="15.75">
      <c r="A187" s="194"/>
      <c r="B187" s="182"/>
      <c r="C187" s="183"/>
      <c r="D187" s="183"/>
      <c r="E187" s="35"/>
      <c r="F187"/>
      <c r="G187"/>
      <c r="H187"/>
      <c r="I187"/>
      <c r="J187"/>
      <c r="K187"/>
      <c r="L187"/>
      <c r="M187"/>
      <c r="N187"/>
      <c r="O187"/>
      <c r="P187"/>
      <c r="Q187"/>
      <c r="R187"/>
      <c r="S187"/>
      <c r="T187"/>
      <c r="U187"/>
      <c r="V187"/>
      <c r="W187"/>
      <c r="X187"/>
      <c r="Y187"/>
      <c r="Z187"/>
      <c r="AA187"/>
      <c r="AB187"/>
      <c r="AC187"/>
      <c r="AD187"/>
      <c r="AE187"/>
      <c r="AF187"/>
      <c r="AG187"/>
      <c r="AH187"/>
      <c r="AI187"/>
    </row>
    <row r="188" spans="1:35" s="36" customFormat="1" ht="15.75">
      <c r="A188" s="194"/>
      <c r="B188" s="182"/>
      <c r="C188" s="183"/>
      <c r="D188" s="183"/>
      <c r="E188" s="35"/>
      <c r="F188"/>
      <c r="G188"/>
      <c r="H188"/>
      <c r="I188"/>
      <c r="J188"/>
      <c r="K188"/>
      <c r="L188"/>
      <c r="M188"/>
      <c r="N188"/>
      <c r="O188"/>
      <c r="P188"/>
      <c r="Q188"/>
      <c r="R188"/>
      <c r="S188"/>
      <c r="T188"/>
      <c r="U188"/>
      <c r="V188"/>
      <c r="W188"/>
      <c r="X188"/>
      <c r="Y188"/>
      <c r="Z188"/>
      <c r="AA188"/>
      <c r="AB188"/>
      <c r="AC188"/>
      <c r="AD188"/>
      <c r="AE188"/>
      <c r="AF188"/>
      <c r="AG188"/>
      <c r="AH188"/>
      <c r="AI188"/>
    </row>
    <row r="189" spans="1:35" s="36" customFormat="1" ht="15.75">
      <c r="A189" s="194"/>
      <c r="B189" s="182"/>
      <c r="C189" s="183"/>
      <c r="D189" s="183"/>
      <c r="E189" s="35"/>
      <c r="F189"/>
      <c r="G189"/>
      <c r="H189"/>
      <c r="I189"/>
      <c r="J189"/>
      <c r="K189"/>
      <c r="L189"/>
      <c r="M189"/>
      <c r="N189"/>
      <c r="O189"/>
      <c r="P189"/>
      <c r="Q189"/>
      <c r="R189"/>
      <c r="S189"/>
      <c r="T189"/>
      <c r="U189"/>
      <c r="V189"/>
      <c r="W189"/>
      <c r="X189"/>
      <c r="Y189"/>
      <c r="Z189"/>
      <c r="AA189"/>
      <c r="AB189"/>
      <c r="AC189"/>
      <c r="AD189"/>
      <c r="AE189"/>
      <c r="AF189"/>
      <c r="AG189"/>
      <c r="AH189"/>
      <c r="AI189"/>
    </row>
    <row r="190" spans="1:35" s="36" customFormat="1" ht="15.75">
      <c r="A190" s="194"/>
      <c r="B190" s="182"/>
      <c r="C190" s="183"/>
      <c r="D190" s="183"/>
      <c r="E190" s="35"/>
      <c r="F190"/>
      <c r="G190"/>
      <c r="H190"/>
      <c r="I190"/>
      <c r="J190"/>
      <c r="K190"/>
      <c r="L190"/>
      <c r="M190"/>
      <c r="N190"/>
      <c r="O190"/>
      <c r="P190"/>
      <c r="Q190"/>
      <c r="R190"/>
      <c r="S190"/>
      <c r="T190"/>
      <c r="U190"/>
      <c r="V190"/>
      <c r="W190"/>
      <c r="X190"/>
      <c r="Y190"/>
      <c r="Z190"/>
      <c r="AA190"/>
      <c r="AB190"/>
      <c r="AC190"/>
      <c r="AD190"/>
      <c r="AE190"/>
      <c r="AF190"/>
      <c r="AG190"/>
      <c r="AH190"/>
      <c r="AI190"/>
    </row>
    <row r="191" spans="1:35" s="36" customFormat="1" ht="15.75">
      <c r="A191" s="194"/>
      <c r="B191" s="182"/>
      <c r="C191" s="183"/>
      <c r="D191" s="183"/>
      <c r="E191" s="35"/>
      <c r="F191"/>
      <c r="G191"/>
      <c r="H191"/>
      <c r="I191"/>
      <c r="J191"/>
      <c r="K191"/>
      <c r="L191"/>
      <c r="M191"/>
      <c r="N191"/>
      <c r="O191"/>
      <c r="P191"/>
      <c r="Q191"/>
      <c r="R191"/>
      <c r="S191"/>
      <c r="T191"/>
      <c r="U191"/>
      <c r="V191"/>
      <c r="W191"/>
      <c r="X191"/>
      <c r="Y191"/>
      <c r="Z191"/>
      <c r="AA191"/>
      <c r="AB191"/>
      <c r="AC191"/>
      <c r="AD191"/>
      <c r="AE191"/>
      <c r="AF191"/>
      <c r="AG191"/>
      <c r="AH191"/>
      <c r="AI191"/>
    </row>
    <row r="192" spans="1:35" s="36" customFormat="1" ht="15.75">
      <c r="A192" s="194"/>
      <c r="B192" s="182"/>
      <c r="C192" s="183"/>
      <c r="D192" s="183"/>
      <c r="E192" s="35"/>
      <c r="F192"/>
      <c r="G192"/>
      <c r="H192"/>
      <c r="I192"/>
      <c r="J192"/>
      <c r="K192"/>
      <c r="L192"/>
      <c r="M192"/>
      <c r="N192"/>
      <c r="O192"/>
      <c r="P192"/>
      <c r="Q192"/>
      <c r="R192"/>
      <c r="S192"/>
      <c r="T192"/>
      <c r="U192"/>
      <c r="V192"/>
      <c r="W192"/>
      <c r="X192"/>
      <c r="Y192"/>
      <c r="Z192"/>
      <c r="AA192"/>
      <c r="AB192"/>
      <c r="AC192"/>
      <c r="AD192"/>
      <c r="AE192"/>
      <c r="AF192"/>
      <c r="AG192"/>
      <c r="AH192"/>
      <c r="AI192"/>
    </row>
    <row r="193" spans="1:35" s="36" customFormat="1" ht="15.75">
      <c r="A193" s="194"/>
      <c r="B193" s="182"/>
      <c r="C193" s="183"/>
      <c r="D193" s="183"/>
      <c r="E193" s="35"/>
      <c r="F193"/>
      <c r="G193"/>
      <c r="H193"/>
      <c r="I193"/>
      <c r="J193"/>
      <c r="K193"/>
      <c r="L193"/>
      <c r="M193"/>
      <c r="N193"/>
      <c r="O193"/>
      <c r="P193"/>
      <c r="Q193"/>
      <c r="R193"/>
      <c r="S193"/>
      <c r="T193"/>
      <c r="U193"/>
      <c r="V193"/>
      <c r="W193"/>
      <c r="X193"/>
      <c r="Y193"/>
      <c r="Z193"/>
      <c r="AA193"/>
      <c r="AB193"/>
      <c r="AC193"/>
      <c r="AD193"/>
      <c r="AE193"/>
      <c r="AF193"/>
      <c r="AG193"/>
      <c r="AH193"/>
      <c r="AI193"/>
    </row>
    <row r="194" spans="1:35" s="36" customFormat="1" ht="15.75">
      <c r="A194" s="194"/>
      <c r="B194" s="182"/>
      <c r="C194" s="183"/>
      <c r="D194" s="183"/>
      <c r="E194" s="35"/>
      <c r="F194"/>
      <c r="G194"/>
      <c r="H194"/>
      <c r="I194"/>
      <c r="J194"/>
      <c r="K194"/>
      <c r="L194"/>
      <c r="M194"/>
      <c r="N194"/>
      <c r="O194"/>
      <c r="P194"/>
      <c r="Q194"/>
      <c r="R194"/>
      <c r="S194"/>
      <c r="T194"/>
      <c r="U194"/>
      <c r="V194"/>
      <c r="W194"/>
      <c r="X194"/>
      <c r="Y194"/>
      <c r="Z194"/>
      <c r="AA194"/>
      <c r="AB194"/>
      <c r="AC194"/>
      <c r="AD194"/>
      <c r="AE194"/>
      <c r="AF194"/>
      <c r="AG194"/>
      <c r="AH194"/>
      <c r="AI194"/>
    </row>
    <row r="195" spans="1:35" s="36" customFormat="1" ht="15.75">
      <c r="A195" s="194"/>
      <c r="B195" s="182"/>
      <c r="C195" s="183"/>
      <c r="D195" s="183"/>
      <c r="E195" s="35"/>
      <c r="F195"/>
      <c r="G195"/>
      <c r="H195"/>
      <c r="I195"/>
      <c r="J195"/>
      <c r="K195"/>
      <c r="L195"/>
      <c r="M195"/>
      <c r="N195"/>
      <c r="O195"/>
      <c r="P195"/>
      <c r="Q195"/>
      <c r="R195"/>
      <c r="S195"/>
      <c r="T195"/>
      <c r="U195"/>
      <c r="V195"/>
      <c r="W195"/>
      <c r="X195"/>
      <c r="Y195"/>
      <c r="Z195"/>
      <c r="AA195"/>
      <c r="AB195"/>
      <c r="AC195"/>
      <c r="AD195"/>
      <c r="AE195"/>
      <c r="AF195"/>
      <c r="AG195"/>
      <c r="AH195"/>
      <c r="AI195"/>
    </row>
    <row r="196" spans="1:35" s="36" customFormat="1" ht="15.75">
      <c r="A196" s="194"/>
      <c r="B196" s="182"/>
      <c r="C196" s="183"/>
      <c r="D196" s="183"/>
      <c r="E196" s="35"/>
      <c r="F196"/>
      <c r="G196"/>
      <c r="H196"/>
      <c r="I196"/>
      <c r="J196"/>
      <c r="K196"/>
      <c r="L196"/>
      <c r="M196"/>
      <c r="N196"/>
      <c r="O196"/>
      <c r="P196"/>
      <c r="Q196"/>
      <c r="R196"/>
      <c r="S196"/>
      <c r="T196"/>
      <c r="U196"/>
      <c r="V196"/>
      <c r="W196"/>
      <c r="X196"/>
      <c r="Y196"/>
      <c r="Z196"/>
      <c r="AA196"/>
      <c r="AB196"/>
      <c r="AC196"/>
      <c r="AD196"/>
      <c r="AE196"/>
      <c r="AF196"/>
      <c r="AG196"/>
      <c r="AH196"/>
      <c r="AI196"/>
    </row>
    <row r="197" spans="1:35" s="36" customFormat="1" ht="15.75">
      <c r="A197" s="194"/>
      <c r="B197" s="182"/>
      <c r="C197" s="183"/>
      <c r="D197" s="183"/>
      <c r="E197" s="35"/>
      <c r="F197"/>
      <c r="G197"/>
      <c r="H197"/>
      <c r="I197"/>
      <c r="J197"/>
      <c r="K197"/>
      <c r="L197"/>
      <c r="M197"/>
      <c r="N197"/>
      <c r="O197"/>
      <c r="P197"/>
      <c r="Q197"/>
      <c r="R197"/>
      <c r="S197"/>
      <c r="T197"/>
      <c r="U197"/>
      <c r="V197"/>
      <c r="W197"/>
      <c r="X197"/>
      <c r="Y197"/>
      <c r="Z197"/>
      <c r="AA197"/>
      <c r="AB197"/>
      <c r="AC197"/>
      <c r="AD197"/>
      <c r="AE197"/>
      <c r="AF197"/>
      <c r="AG197"/>
      <c r="AH197"/>
      <c r="AI197"/>
    </row>
    <row r="198" spans="1:35" s="36" customFormat="1" ht="15.75">
      <c r="A198" s="194"/>
      <c r="B198" s="182"/>
      <c r="C198" s="183"/>
      <c r="D198" s="183"/>
      <c r="E198" s="35"/>
      <c r="F198"/>
      <c r="G198"/>
      <c r="H198"/>
      <c r="I198"/>
      <c r="J198"/>
      <c r="K198"/>
      <c r="L198"/>
      <c r="M198"/>
      <c r="N198"/>
      <c r="O198"/>
      <c r="P198"/>
      <c r="Q198"/>
      <c r="R198"/>
      <c r="S198"/>
      <c r="T198"/>
      <c r="U198"/>
      <c r="V198"/>
      <c r="W198"/>
      <c r="X198"/>
      <c r="Y198"/>
      <c r="Z198"/>
      <c r="AA198"/>
      <c r="AB198"/>
      <c r="AC198"/>
      <c r="AD198"/>
      <c r="AE198"/>
      <c r="AF198"/>
      <c r="AG198"/>
      <c r="AH198"/>
      <c r="AI198"/>
    </row>
    <row r="199" spans="1:35" s="36" customFormat="1" ht="15.75">
      <c r="A199" s="194"/>
      <c r="B199" s="182"/>
      <c r="C199" s="183"/>
      <c r="D199" s="183"/>
      <c r="E199" s="35"/>
      <c r="F199"/>
      <c r="G199"/>
      <c r="H199"/>
      <c r="I199"/>
      <c r="J199"/>
      <c r="K199"/>
      <c r="L199"/>
      <c r="M199"/>
      <c r="N199"/>
      <c r="O199"/>
      <c r="P199"/>
      <c r="Q199"/>
      <c r="R199"/>
      <c r="S199"/>
      <c r="T199"/>
      <c r="U199"/>
      <c r="V199"/>
      <c r="W199"/>
      <c r="X199"/>
      <c r="Y199"/>
      <c r="Z199"/>
      <c r="AA199"/>
      <c r="AB199"/>
      <c r="AC199"/>
      <c r="AD199"/>
      <c r="AE199"/>
      <c r="AF199"/>
      <c r="AG199"/>
      <c r="AH199"/>
      <c r="AI199"/>
    </row>
    <row r="200" spans="1:35" s="36" customFormat="1" ht="15.75">
      <c r="A200" s="194"/>
      <c r="B200" s="182"/>
      <c r="C200" s="183"/>
      <c r="D200" s="183"/>
      <c r="E200" s="35"/>
      <c r="F200"/>
      <c r="G200"/>
      <c r="H200"/>
      <c r="I200"/>
      <c r="J200"/>
      <c r="K200"/>
      <c r="L200"/>
      <c r="M200"/>
      <c r="N200"/>
      <c r="O200"/>
      <c r="P200"/>
      <c r="Q200"/>
      <c r="R200"/>
      <c r="S200"/>
      <c r="T200"/>
      <c r="U200"/>
      <c r="V200"/>
      <c r="W200"/>
      <c r="X200"/>
      <c r="Y200"/>
      <c r="Z200"/>
      <c r="AA200"/>
      <c r="AB200"/>
      <c r="AC200"/>
      <c r="AD200"/>
      <c r="AE200"/>
      <c r="AF200"/>
      <c r="AG200"/>
      <c r="AH200"/>
      <c r="AI200"/>
    </row>
    <row r="201" spans="1:35" s="36" customFormat="1" ht="15.75">
      <c r="A201" s="194"/>
      <c r="B201" s="182"/>
      <c r="C201" s="183"/>
      <c r="D201" s="183"/>
      <c r="E201" s="35"/>
      <c r="F201"/>
      <c r="G201"/>
      <c r="H201"/>
      <c r="I201"/>
      <c r="J201"/>
      <c r="K201"/>
      <c r="L201"/>
      <c r="M201"/>
      <c r="N201"/>
      <c r="O201"/>
      <c r="P201"/>
      <c r="Q201"/>
      <c r="R201"/>
      <c r="S201"/>
      <c r="T201"/>
      <c r="U201"/>
      <c r="V201"/>
      <c r="W201"/>
      <c r="X201"/>
      <c r="Y201"/>
      <c r="Z201"/>
      <c r="AA201"/>
      <c r="AB201"/>
      <c r="AC201"/>
      <c r="AD201"/>
      <c r="AE201"/>
      <c r="AF201"/>
      <c r="AG201"/>
      <c r="AH201"/>
      <c r="AI201"/>
    </row>
    <row r="202" spans="1:35" s="36" customFormat="1" ht="15.75">
      <c r="A202" s="194"/>
      <c r="B202" s="182"/>
      <c r="C202" s="183"/>
      <c r="D202" s="183"/>
      <c r="E202" s="35"/>
      <c r="F202"/>
      <c r="G202"/>
      <c r="H202"/>
      <c r="I202"/>
      <c r="J202"/>
      <c r="K202"/>
      <c r="L202"/>
      <c r="M202"/>
      <c r="N202"/>
      <c r="O202"/>
      <c r="P202"/>
      <c r="Q202"/>
      <c r="R202"/>
      <c r="S202"/>
      <c r="T202"/>
      <c r="U202"/>
      <c r="V202"/>
      <c r="W202"/>
      <c r="X202"/>
      <c r="Y202"/>
      <c r="Z202"/>
      <c r="AA202"/>
      <c r="AB202"/>
      <c r="AC202"/>
      <c r="AD202"/>
      <c r="AE202"/>
      <c r="AF202"/>
      <c r="AG202"/>
      <c r="AH202"/>
      <c r="AI202"/>
    </row>
    <row r="203" spans="1:35" s="36" customFormat="1" ht="15.75">
      <c r="A203" s="194"/>
      <c r="B203" s="182"/>
      <c r="C203" s="183"/>
      <c r="D203" s="183"/>
      <c r="E203" s="35"/>
      <c r="F203"/>
      <c r="G203"/>
      <c r="H203"/>
      <c r="I203"/>
      <c r="J203"/>
      <c r="K203"/>
      <c r="L203"/>
      <c r="M203"/>
      <c r="N203"/>
      <c r="O203"/>
      <c r="P203"/>
      <c r="Q203"/>
      <c r="R203"/>
      <c r="S203"/>
      <c r="T203"/>
      <c r="U203"/>
      <c r="V203"/>
      <c r="W203"/>
      <c r="X203"/>
      <c r="Y203"/>
      <c r="Z203"/>
      <c r="AA203"/>
      <c r="AB203"/>
      <c r="AC203"/>
      <c r="AD203"/>
      <c r="AE203"/>
      <c r="AF203"/>
      <c r="AG203"/>
      <c r="AH203"/>
      <c r="AI203"/>
    </row>
    <row r="204" spans="1:35" s="36" customFormat="1" ht="15.75">
      <c r="A204" s="194"/>
      <c r="B204" s="182"/>
      <c r="C204" s="183"/>
      <c r="D204" s="183"/>
      <c r="E204" s="35"/>
      <c r="F204"/>
      <c r="G204"/>
      <c r="H204"/>
      <c r="I204"/>
      <c r="J204"/>
      <c r="K204"/>
      <c r="L204"/>
      <c r="M204"/>
      <c r="N204"/>
      <c r="O204"/>
      <c r="P204"/>
      <c r="Q204"/>
      <c r="R204"/>
      <c r="S204"/>
      <c r="T204"/>
      <c r="U204"/>
      <c r="V204"/>
      <c r="W204"/>
      <c r="X204"/>
      <c r="Y204"/>
      <c r="Z204"/>
      <c r="AA204"/>
      <c r="AB204"/>
      <c r="AC204"/>
      <c r="AD204"/>
      <c r="AE204"/>
      <c r="AF204"/>
      <c r="AG204"/>
      <c r="AH204"/>
      <c r="AI204"/>
    </row>
    <row r="205" spans="1:35" s="36" customFormat="1" ht="15.75">
      <c r="A205" s="194"/>
      <c r="B205" s="182"/>
      <c r="C205" s="183"/>
      <c r="D205" s="183"/>
      <c r="E205" s="35"/>
      <c r="F205"/>
      <c r="G205"/>
      <c r="H205"/>
      <c r="I205"/>
      <c r="J205"/>
      <c r="K205"/>
      <c r="L205"/>
      <c r="M205"/>
      <c r="N205"/>
      <c r="O205"/>
      <c r="P205"/>
      <c r="Q205"/>
      <c r="R205"/>
      <c r="S205"/>
      <c r="T205"/>
      <c r="U205"/>
      <c r="V205"/>
      <c r="W205"/>
      <c r="X205"/>
      <c r="Y205"/>
      <c r="Z205"/>
      <c r="AA205"/>
      <c r="AB205"/>
      <c r="AC205"/>
      <c r="AD205"/>
      <c r="AE205"/>
      <c r="AF205"/>
      <c r="AG205"/>
      <c r="AH205"/>
      <c r="AI205"/>
    </row>
    <row r="206" spans="1:35" s="36" customFormat="1" ht="15.75">
      <c r="A206" s="194"/>
      <c r="B206" s="182"/>
      <c r="C206" s="183"/>
      <c r="D206" s="183"/>
      <c r="E206" s="35"/>
      <c r="F206"/>
      <c r="G206"/>
      <c r="H206"/>
      <c r="I206"/>
      <c r="J206"/>
      <c r="K206"/>
      <c r="L206"/>
      <c r="M206"/>
      <c r="N206"/>
      <c r="O206"/>
      <c r="P206"/>
      <c r="Q206"/>
      <c r="R206"/>
      <c r="S206"/>
      <c r="T206"/>
      <c r="U206"/>
      <c r="V206"/>
      <c r="W206"/>
      <c r="X206"/>
      <c r="Y206"/>
      <c r="Z206"/>
      <c r="AA206"/>
      <c r="AB206"/>
      <c r="AC206"/>
      <c r="AD206"/>
      <c r="AE206"/>
      <c r="AF206"/>
      <c r="AG206"/>
      <c r="AH206"/>
      <c r="AI206"/>
    </row>
    <row r="207" spans="1:35" s="36" customFormat="1" ht="15.75">
      <c r="A207" s="194"/>
      <c r="B207" s="182"/>
      <c r="C207" s="183"/>
      <c r="D207" s="183"/>
      <c r="E207" s="35"/>
      <c r="F207"/>
      <c r="G207"/>
      <c r="H207"/>
      <c r="I207"/>
      <c r="J207"/>
      <c r="K207"/>
      <c r="L207"/>
      <c r="M207"/>
      <c r="N207"/>
      <c r="O207"/>
      <c r="P207"/>
      <c r="Q207"/>
      <c r="R207"/>
      <c r="S207"/>
      <c r="T207"/>
      <c r="U207"/>
      <c r="V207"/>
      <c r="W207"/>
      <c r="X207"/>
      <c r="Y207"/>
      <c r="Z207"/>
      <c r="AA207"/>
      <c r="AB207"/>
      <c r="AC207"/>
      <c r="AD207"/>
      <c r="AE207"/>
      <c r="AF207"/>
      <c r="AG207"/>
      <c r="AH207"/>
      <c r="AI207"/>
    </row>
    <row r="208" spans="1:35" s="36" customFormat="1" ht="15.75">
      <c r="A208" s="194"/>
      <c r="B208" s="182"/>
      <c r="C208" s="183"/>
      <c r="D208" s="183"/>
      <c r="E208" s="35"/>
      <c r="F208"/>
      <c r="G208"/>
      <c r="H208"/>
      <c r="I208"/>
      <c r="J208"/>
      <c r="K208"/>
      <c r="L208"/>
      <c r="M208"/>
      <c r="N208"/>
      <c r="O208"/>
      <c r="P208"/>
      <c r="Q208"/>
      <c r="R208"/>
      <c r="S208"/>
      <c r="T208"/>
      <c r="U208"/>
      <c r="V208"/>
      <c r="W208"/>
      <c r="X208"/>
      <c r="Y208"/>
      <c r="Z208"/>
      <c r="AA208"/>
      <c r="AB208"/>
      <c r="AC208"/>
      <c r="AD208"/>
      <c r="AE208"/>
      <c r="AF208"/>
      <c r="AG208"/>
      <c r="AH208"/>
      <c r="AI208"/>
    </row>
    <row r="209" spans="1:35" s="36" customFormat="1" ht="15.75">
      <c r="A209" s="194"/>
      <c r="B209" s="182"/>
      <c r="C209" s="183"/>
      <c r="D209" s="183"/>
      <c r="E209" s="35"/>
      <c r="F209"/>
      <c r="G209"/>
      <c r="H209"/>
      <c r="I209"/>
      <c r="J209"/>
      <c r="K209"/>
      <c r="L209"/>
      <c r="M209"/>
      <c r="N209"/>
      <c r="O209"/>
      <c r="P209"/>
      <c r="Q209"/>
      <c r="R209"/>
      <c r="S209"/>
      <c r="T209"/>
      <c r="U209"/>
      <c r="V209"/>
      <c r="W209"/>
      <c r="X209"/>
      <c r="Y209"/>
      <c r="Z209"/>
      <c r="AA209"/>
      <c r="AB209"/>
      <c r="AC209"/>
      <c r="AD209"/>
      <c r="AE209"/>
      <c r="AF209"/>
      <c r="AG209"/>
      <c r="AH209"/>
      <c r="AI209"/>
    </row>
    <row r="210" spans="1:35" s="36" customFormat="1" ht="15.75">
      <c r="A210" s="194"/>
      <c r="B210" s="182"/>
      <c r="C210" s="183"/>
      <c r="D210" s="183"/>
      <c r="E210" s="35"/>
      <c r="F210"/>
      <c r="G210"/>
      <c r="H210"/>
      <c r="I210"/>
      <c r="J210"/>
      <c r="K210"/>
      <c r="L210"/>
      <c r="M210"/>
      <c r="N210"/>
      <c r="O210"/>
      <c r="P210"/>
      <c r="Q210"/>
      <c r="R210"/>
      <c r="S210"/>
      <c r="T210"/>
      <c r="U210"/>
      <c r="V210"/>
      <c r="W210"/>
      <c r="X210"/>
      <c r="Y210"/>
      <c r="Z210"/>
      <c r="AA210"/>
      <c r="AB210"/>
      <c r="AC210"/>
      <c r="AD210"/>
      <c r="AE210"/>
      <c r="AF210"/>
      <c r="AG210"/>
      <c r="AH210"/>
      <c r="AI210"/>
    </row>
    <row r="211" spans="1:35" s="36" customFormat="1" ht="15.75">
      <c r="A211" s="194"/>
      <c r="B211" s="182"/>
      <c r="C211" s="183"/>
      <c r="D211" s="183"/>
      <c r="E211" s="35"/>
      <c r="F211"/>
      <c r="G211"/>
      <c r="H211"/>
      <c r="I211"/>
      <c r="J211"/>
      <c r="K211"/>
      <c r="L211"/>
      <c r="M211"/>
      <c r="N211"/>
      <c r="O211"/>
      <c r="P211"/>
      <c r="Q211"/>
      <c r="R211"/>
      <c r="S211"/>
      <c r="T211"/>
      <c r="U211"/>
      <c r="V211"/>
      <c r="W211"/>
      <c r="X211"/>
      <c r="Y211"/>
      <c r="Z211"/>
      <c r="AA211"/>
      <c r="AB211"/>
      <c r="AC211"/>
      <c r="AD211"/>
      <c r="AE211"/>
      <c r="AF211"/>
      <c r="AG211"/>
      <c r="AH211"/>
      <c r="AI211"/>
    </row>
    <row r="212" spans="1:35" s="36" customFormat="1" ht="15.75">
      <c r="A212" s="194"/>
      <c r="B212" s="182"/>
      <c r="C212" s="183"/>
      <c r="D212" s="183"/>
      <c r="E212" s="35"/>
      <c r="F212"/>
      <c r="G212"/>
      <c r="H212"/>
      <c r="I212"/>
      <c r="J212"/>
      <c r="K212"/>
      <c r="L212"/>
      <c r="M212"/>
      <c r="N212"/>
      <c r="O212"/>
      <c r="P212"/>
      <c r="Q212"/>
      <c r="R212"/>
      <c r="S212"/>
      <c r="T212"/>
      <c r="U212"/>
      <c r="V212"/>
      <c r="W212"/>
      <c r="X212"/>
      <c r="Y212"/>
      <c r="Z212"/>
      <c r="AA212"/>
      <c r="AB212"/>
      <c r="AC212"/>
      <c r="AD212"/>
      <c r="AE212"/>
      <c r="AF212"/>
      <c r="AG212"/>
      <c r="AH212"/>
      <c r="AI212"/>
    </row>
    <row r="213" spans="1:35" s="36" customFormat="1" ht="15.75">
      <c r="A213" s="194"/>
      <c r="B213" s="182"/>
      <c r="C213" s="183"/>
      <c r="D213" s="183"/>
      <c r="E213" s="35"/>
      <c r="F213"/>
      <c r="G213"/>
      <c r="H213"/>
      <c r="I213"/>
      <c r="J213"/>
      <c r="K213"/>
      <c r="L213"/>
      <c r="M213"/>
      <c r="N213"/>
      <c r="O213"/>
      <c r="P213"/>
      <c r="Q213"/>
      <c r="R213"/>
      <c r="S213"/>
      <c r="T213"/>
      <c r="U213"/>
      <c r="V213"/>
      <c r="W213"/>
      <c r="X213"/>
      <c r="Y213"/>
      <c r="Z213"/>
      <c r="AA213"/>
      <c r="AB213"/>
      <c r="AC213"/>
      <c r="AD213"/>
      <c r="AE213"/>
      <c r="AF213"/>
      <c r="AG213"/>
      <c r="AH213"/>
      <c r="AI213"/>
    </row>
    <row r="214" spans="1:35" s="36" customFormat="1" ht="15.75">
      <c r="A214" s="194"/>
      <c r="B214" s="182"/>
      <c r="C214" s="183"/>
      <c r="D214" s="183"/>
      <c r="E214" s="35"/>
      <c r="F214"/>
      <c r="G214"/>
      <c r="H214"/>
      <c r="I214"/>
      <c r="J214"/>
      <c r="K214"/>
      <c r="L214"/>
      <c r="M214"/>
      <c r="N214"/>
      <c r="O214"/>
      <c r="P214"/>
      <c r="Q214"/>
      <c r="R214"/>
      <c r="S214"/>
      <c r="T214"/>
      <c r="U214"/>
      <c r="V214"/>
      <c r="W214"/>
      <c r="X214"/>
      <c r="Y214"/>
      <c r="Z214"/>
      <c r="AA214"/>
      <c r="AB214"/>
      <c r="AC214"/>
      <c r="AD214"/>
      <c r="AE214"/>
      <c r="AF214"/>
      <c r="AG214"/>
      <c r="AH214"/>
      <c r="AI214"/>
    </row>
    <row r="215" spans="1:35" s="36" customFormat="1" ht="15.75">
      <c r="A215" s="194"/>
      <c r="B215" s="182"/>
      <c r="C215" s="183"/>
      <c r="D215" s="183"/>
      <c r="E215" s="35"/>
      <c r="F215"/>
      <c r="G215"/>
      <c r="H215"/>
      <c r="I215"/>
      <c r="J215"/>
      <c r="K215"/>
      <c r="L215"/>
      <c r="M215"/>
      <c r="N215"/>
      <c r="O215"/>
      <c r="P215"/>
      <c r="Q215"/>
      <c r="R215"/>
      <c r="S215"/>
      <c r="T215"/>
      <c r="U215"/>
      <c r="V215"/>
      <c r="W215"/>
      <c r="X215"/>
      <c r="Y215"/>
      <c r="Z215"/>
      <c r="AA215"/>
      <c r="AB215"/>
      <c r="AC215"/>
      <c r="AD215"/>
      <c r="AE215"/>
      <c r="AF215"/>
      <c r="AG215"/>
      <c r="AH215"/>
      <c r="AI215"/>
    </row>
    <row r="216" spans="1:35" s="36" customFormat="1" ht="15.75">
      <c r="A216" s="194"/>
      <c r="B216" s="182"/>
      <c r="C216" s="183"/>
      <c r="D216" s="183"/>
      <c r="E216" s="35"/>
      <c r="F216"/>
      <c r="G216"/>
      <c r="H216"/>
      <c r="I216"/>
      <c r="J216"/>
      <c r="K216"/>
      <c r="L216"/>
      <c r="M216"/>
      <c r="N216"/>
      <c r="O216"/>
      <c r="P216"/>
      <c r="Q216"/>
      <c r="R216"/>
      <c r="S216"/>
      <c r="T216"/>
      <c r="U216"/>
      <c r="V216"/>
      <c r="W216"/>
      <c r="X216"/>
      <c r="Y216"/>
      <c r="Z216"/>
      <c r="AA216"/>
      <c r="AB216"/>
      <c r="AC216"/>
      <c r="AD216"/>
      <c r="AE216"/>
      <c r="AF216"/>
      <c r="AG216"/>
      <c r="AH216"/>
      <c r="AI216"/>
    </row>
    <row r="217" spans="1:35" s="36" customFormat="1" ht="15.75">
      <c r="A217" s="194"/>
      <c r="B217" s="182"/>
      <c r="C217" s="183"/>
      <c r="D217" s="183"/>
      <c r="E217" s="35"/>
      <c r="F217"/>
      <c r="G217"/>
      <c r="H217"/>
      <c r="I217"/>
      <c r="J217"/>
      <c r="K217"/>
      <c r="L217"/>
      <c r="M217"/>
      <c r="N217"/>
      <c r="O217"/>
      <c r="P217"/>
      <c r="Q217"/>
      <c r="R217"/>
      <c r="S217"/>
      <c r="T217"/>
      <c r="U217"/>
      <c r="V217"/>
      <c r="W217"/>
      <c r="X217"/>
      <c r="Y217"/>
      <c r="Z217"/>
      <c r="AA217"/>
      <c r="AB217"/>
      <c r="AC217"/>
      <c r="AD217"/>
      <c r="AE217"/>
      <c r="AF217"/>
      <c r="AG217"/>
      <c r="AH217"/>
      <c r="AI217"/>
    </row>
    <row r="218" spans="1:35" s="36" customFormat="1" ht="15.75">
      <c r="A218" s="194"/>
      <c r="B218" s="182"/>
      <c r="C218" s="183"/>
      <c r="D218" s="183"/>
      <c r="E218" s="35"/>
      <c r="F218"/>
      <c r="G218"/>
      <c r="H218"/>
      <c r="I218"/>
      <c r="J218"/>
      <c r="K218"/>
      <c r="L218"/>
      <c r="M218"/>
      <c r="N218"/>
      <c r="O218"/>
      <c r="P218"/>
      <c r="Q218"/>
      <c r="R218"/>
      <c r="S218"/>
      <c r="T218"/>
      <c r="U218"/>
      <c r="V218"/>
      <c r="W218"/>
      <c r="X218"/>
      <c r="Y218"/>
      <c r="Z218"/>
      <c r="AA218"/>
      <c r="AB218"/>
      <c r="AC218"/>
      <c r="AD218"/>
      <c r="AE218"/>
      <c r="AF218"/>
      <c r="AG218"/>
      <c r="AH218"/>
      <c r="AI218"/>
    </row>
    <row r="219" spans="1:35" s="36" customFormat="1" ht="15.75">
      <c r="A219" s="194"/>
      <c r="B219" s="182"/>
      <c r="C219" s="183"/>
      <c r="D219" s="183"/>
      <c r="E219" s="35"/>
      <c r="F219"/>
      <c r="G219"/>
      <c r="H219"/>
      <c r="I219"/>
      <c r="J219"/>
      <c r="K219"/>
      <c r="L219"/>
      <c r="M219"/>
      <c r="N219"/>
      <c r="O219"/>
      <c r="P219"/>
      <c r="Q219"/>
      <c r="R219"/>
      <c r="S219"/>
      <c r="T219"/>
      <c r="U219"/>
      <c r="V219"/>
      <c r="W219"/>
      <c r="X219"/>
      <c r="Y219"/>
      <c r="Z219"/>
      <c r="AA219"/>
      <c r="AB219"/>
      <c r="AC219"/>
      <c r="AD219"/>
      <c r="AE219"/>
      <c r="AF219"/>
      <c r="AG219"/>
      <c r="AH219"/>
      <c r="AI219"/>
    </row>
    <row r="220" spans="1:35" s="36" customFormat="1" ht="15.75">
      <c r="A220" s="194"/>
      <c r="B220" s="182"/>
      <c r="C220" s="183"/>
      <c r="D220" s="183"/>
      <c r="E220" s="35"/>
      <c r="F220"/>
      <c r="G220"/>
      <c r="H220"/>
      <c r="I220"/>
      <c r="J220"/>
      <c r="K220"/>
      <c r="L220"/>
      <c r="M220"/>
      <c r="N220"/>
      <c r="O220"/>
      <c r="P220"/>
      <c r="Q220"/>
      <c r="R220"/>
      <c r="S220"/>
      <c r="T220"/>
      <c r="U220"/>
      <c r="V220"/>
      <c r="W220"/>
      <c r="X220"/>
      <c r="Y220"/>
      <c r="Z220"/>
      <c r="AA220"/>
      <c r="AB220"/>
      <c r="AC220"/>
      <c r="AD220"/>
      <c r="AE220"/>
      <c r="AF220"/>
      <c r="AG220"/>
      <c r="AH220"/>
      <c r="AI220"/>
    </row>
    <row r="221" spans="1:35" s="36" customFormat="1" ht="15.75">
      <c r="A221" s="194"/>
      <c r="B221" s="182"/>
      <c r="C221" s="183"/>
      <c r="D221" s="183"/>
      <c r="E221" s="35"/>
      <c r="F221"/>
      <c r="G221"/>
      <c r="H221"/>
      <c r="I221"/>
      <c r="J221"/>
      <c r="K221"/>
      <c r="L221"/>
      <c r="M221"/>
      <c r="N221"/>
      <c r="O221"/>
      <c r="P221"/>
      <c r="Q221"/>
      <c r="R221"/>
      <c r="S221"/>
      <c r="T221"/>
      <c r="U221"/>
      <c r="V221"/>
      <c r="W221"/>
      <c r="X221"/>
      <c r="Y221"/>
      <c r="Z221"/>
      <c r="AA221"/>
      <c r="AB221"/>
      <c r="AC221"/>
      <c r="AD221"/>
      <c r="AE221"/>
      <c r="AF221"/>
      <c r="AG221"/>
      <c r="AH221"/>
      <c r="AI221"/>
    </row>
    <row r="222" spans="1:35" s="36" customFormat="1" ht="15.75">
      <c r="A222" s="194"/>
      <c r="B222" s="182"/>
      <c r="C222" s="183"/>
      <c r="D222" s="183"/>
      <c r="E222" s="35"/>
      <c r="F222"/>
      <c r="G222"/>
      <c r="H222"/>
      <c r="I222"/>
      <c r="J222"/>
      <c r="K222"/>
      <c r="L222"/>
      <c r="M222"/>
      <c r="N222"/>
      <c r="O222"/>
      <c r="P222"/>
      <c r="Q222"/>
      <c r="R222"/>
      <c r="S222"/>
      <c r="T222"/>
      <c r="U222"/>
      <c r="V222"/>
      <c r="W222"/>
      <c r="X222"/>
      <c r="Y222"/>
      <c r="Z222"/>
      <c r="AA222"/>
      <c r="AB222"/>
      <c r="AC222"/>
      <c r="AD222"/>
      <c r="AE222"/>
      <c r="AF222"/>
      <c r="AG222"/>
      <c r="AH222"/>
      <c r="AI222"/>
    </row>
    <row r="223" spans="1:35" s="36" customFormat="1" ht="15.75">
      <c r="A223" s="194"/>
      <c r="B223" s="182"/>
      <c r="C223" s="183"/>
      <c r="D223" s="183"/>
      <c r="E223" s="35"/>
      <c r="F223"/>
      <c r="G223"/>
      <c r="H223"/>
      <c r="I223"/>
      <c r="J223"/>
      <c r="K223"/>
      <c r="L223"/>
      <c r="M223"/>
      <c r="N223"/>
      <c r="O223"/>
      <c r="P223"/>
      <c r="Q223"/>
      <c r="R223"/>
      <c r="S223"/>
      <c r="T223"/>
      <c r="U223"/>
      <c r="V223"/>
      <c r="W223"/>
      <c r="X223"/>
      <c r="Y223"/>
      <c r="Z223"/>
      <c r="AA223"/>
      <c r="AB223"/>
      <c r="AC223"/>
      <c r="AD223"/>
      <c r="AE223"/>
      <c r="AF223"/>
      <c r="AG223"/>
      <c r="AH223"/>
      <c r="AI223"/>
    </row>
    <row r="224" spans="1:35" s="36" customFormat="1" ht="15.75">
      <c r="A224" s="194"/>
      <c r="B224" s="182"/>
      <c r="C224" s="183"/>
      <c r="D224" s="183"/>
      <c r="E224" s="35"/>
      <c r="F224"/>
      <c r="G224"/>
      <c r="H224"/>
      <c r="I224"/>
      <c r="J224"/>
      <c r="K224"/>
      <c r="L224"/>
      <c r="M224"/>
      <c r="N224"/>
      <c r="O224"/>
      <c r="P224"/>
      <c r="Q224"/>
      <c r="R224"/>
      <c r="S224"/>
      <c r="T224"/>
      <c r="U224"/>
      <c r="V224"/>
      <c r="W224"/>
      <c r="X224"/>
      <c r="Y224"/>
      <c r="Z224"/>
      <c r="AA224"/>
      <c r="AB224"/>
      <c r="AC224"/>
      <c r="AD224"/>
      <c r="AE224"/>
      <c r="AF224"/>
      <c r="AG224"/>
      <c r="AH224"/>
      <c r="AI224"/>
    </row>
    <row r="225" spans="1:35" s="36" customFormat="1" ht="15.75">
      <c r="A225" s="194"/>
      <c r="B225" s="182"/>
      <c r="C225" s="183"/>
      <c r="D225" s="183"/>
      <c r="E225" s="35"/>
      <c r="F225"/>
      <c r="G225"/>
      <c r="H225"/>
      <c r="I225"/>
      <c r="J225"/>
      <c r="K225"/>
      <c r="L225"/>
      <c r="M225"/>
      <c r="N225"/>
      <c r="O225"/>
      <c r="P225"/>
      <c r="Q225"/>
      <c r="R225"/>
      <c r="S225"/>
      <c r="T225"/>
      <c r="U225"/>
      <c r="V225"/>
      <c r="W225"/>
      <c r="X225"/>
      <c r="Y225"/>
      <c r="Z225"/>
      <c r="AA225"/>
      <c r="AB225"/>
      <c r="AC225"/>
      <c r="AD225"/>
      <c r="AE225"/>
      <c r="AF225"/>
      <c r="AG225"/>
      <c r="AH225"/>
      <c r="AI225"/>
    </row>
    <row r="226" spans="1:35" s="36" customFormat="1" ht="15.75">
      <c r="A226" s="194"/>
      <c r="B226" s="182"/>
      <c r="C226" s="183"/>
      <c r="D226" s="183"/>
      <c r="E226" s="35"/>
      <c r="F226"/>
      <c r="G226"/>
      <c r="H226"/>
      <c r="I226"/>
      <c r="J226"/>
      <c r="K226"/>
      <c r="L226"/>
      <c r="M226"/>
      <c r="N226"/>
      <c r="O226"/>
      <c r="P226"/>
      <c r="Q226"/>
      <c r="R226"/>
      <c r="S226"/>
      <c r="T226"/>
      <c r="U226"/>
      <c r="V226"/>
      <c r="W226"/>
      <c r="X226"/>
      <c r="Y226"/>
      <c r="Z226"/>
      <c r="AA226"/>
      <c r="AB226"/>
      <c r="AC226"/>
      <c r="AD226"/>
      <c r="AE226"/>
      <c r="AF226"/>
      <c r="AG226"/>
      <c r="AH226"/>
      <c r="AI226"/>
    </row>
    <row r="227" spans="1:35" s="36" customFormat="1" ht="15.75">
      <c r="A227" s="194"/>
      <c r="B227" s="182"/>
      <c r="C227" s="183"/>
      <c r="D227" s="183"/>
      <c r="E227" s="35"/>
      <c r="F227"/>
      <c r="G227"/>
      <c r="H227"/>
      <c r="I227"/>
      <c r="J227"/>
      <c r="K227"/>
      <c r="L227"/>
      <c r="M227"/>
      <c r="N227"/>
      <c r="O227"/>
      <c r="P227"/>
      <c r="Q227"/>
      <c r="R227"/>
      <c r="S227"/>
      <c r="T227"/>
      <c r="U227"/>
      <c r="V227"/>
      <c r="W227"/>
      <c r="X227"/>
      <c r="Y227"/>
      <c r="Z227"/>
      <c r="AA227"/>
      <c r="AB227"/>
      <c r="AC227"/>
      <c r="AD227"/>
      <c r="AE227"/>
      <c r="AF227"/>
      <c r="AG227"/>
      <c r="AH227"/>
      <c r="AI227"/>
    </row>
    <row r="228" spans="1:35" s="36" customFormat="1" ht="15.75">
      <c r="A228" s="194"/>
      <c r="B228" s="182"/>
      <c r="C228" s="183"/>
      <c r="D228" s="183"/>
      <c r="E228" s="35"/>
      <c r="F228"/>
      <c r="G228"/>
      <c r="H228"/>
      <c r="I228"/>
      <c r="J228"/>
      <c r="K228"/>
      <c r="L228"/>
      <c r="M228"/>
      <c r="N228"/>
      <c r="O228"/>
      <c r="P228"/>
      <c r="Q228"/>
      <c r="R228"/>
      <c r="S228"/>
      <c r="T228"/>
      <c r="U228"/>
      <c r="V228"/>
      <c r="W228"/>
      <c r="X228"/>
      <c r="Y228"/>
      <c r="Z228"/>
      <c r="AA228"/>
      <c r="AB228"/>
      <c r="AC228"/>
      <c r="AD228"/>
      <c r="AE228"/>
      <c r="AF228"/>
      <c r="AG228"/>
      <c r="AH228"/>
      <c r="AI228"/>
    </row>
    <row r="229" spans="1:35" s="36" customFormat="1" ht="15.75">
      <c r="A229" s="194"/>
      <c r="B229" s="182"/>
      <c r="C229" s="183"/>
      <c r="D229" s="183"/>
      <c r="E229" s="35"/>
      <c r="F229"/>
      <c r="G229"/>
      <c r="H229"/>
      <c r="I229"/>
      <c r="J229"/>
      <c r="K229"/>
      <c r="L229"/>
      <c r="M229"/>
      <c r="N229"/>
      <c r="O229"/>
      <c r="P229"/>
      <c r="Q229"/>
      <c r="R229"/>
      <c r="S229"/>
      <c r="T229"/>
      <c r="U229"/>
      <c r="V229"/>
      <c r="W229"/>
      <c r="X229"/>
      <c r="Y229"/>
      <c r="Z229"/>
      <c r="AA229"/>
      <c r="AB229"/>
      <c r="AC229"/>
      <c r="AD229"/>
      <c r="AE229"/>
      <c r="AF229"/>
      <c r="AG229"/>
      <c r="AH229"/>
      <c r="AI229"/>
    </row>
    <row r="230" spans="1:35" s="36" customFormat="1" ht="15.75">
      <c r="A230" s="194"/>
      <c r="B230" s="182"/>
      <c r="C230" s="183"/>
      <c r="D230" s="183"/>
      <c r="E230" s="35"/>
      <c r="F230"/>
      <c r="G230"/>
      <c r="H230"/>
      <c r="I230"/>
      <c r="J230"/>
      <c r="K230"/>
      <c r="L230"/>
      <c r="M230"/>
      <c r="N230"/>
      <c r="O230"/>
      <c r="P230"/>
      <c r="Q230"/>
      <c r="R230"/>
      <c r="S230"/>
      <c r="T230"/>
      <c r="U230"/>
      <c r="V230"/>
      <c r="W230"/>
      <c r="X230"/>
      <c r="Y230"/>
      <c r="Z230"/>
      <c r="AA230"/>
      <c r="AB230"/>
      <c r="AC230"/>
      <c r="AD230"/>
      <c r="AE230"/>
      <c r="AF230"/>
      <c r="AG230"/>
      <c r="AH230"/>
      <c r="AI230"/>
    </row>
    <row r="231" spans="1:35" s="36" customFormat="1" ht="15.75">
      <c r="A231" s="194"/>
      <c r="B231" s="182"/>
      <c r="C231" s="183"/>
      <c r="D231" s="183"/>
      <c r="E231" s="35"/>
      <c r="F231"/>
      <c r="G231"/>
      <c r="H231"/>
      <c r="I231"/>
      <c r="J231"/>
      <c r="K231"/>
      <c r="L231"/>
      <c r="M231"/>
      <c r="N231"/>
      <c r="O231"/>
      <c r="P231"/>
      <c r="Q231"/>
      <c r="R231"/>
      <c r="S231"/>
      <c r="T231"/>
      <c r="U231"/>
      <c r="V231"/>
      <c r="W231"/>
      <c r="X231"/>
      <c r="Y231"/>
      <c r="Z231"/>
      <c r="AA231"/>
      <c r="AB231"/>
      <c r="AC231"/>
      <c r="AD231"/>
      <c r="AE231"/>
      <c r="AF231"/>
      <c r="AG231"/>
      <c r="AH231"/>
      <c r="AI231"/>
    </row>
    <row r="232" spans="1:35" s="36" customFormat="1" ht="15.75">
      <c r="A232" s="194"/>
      <c r="B232" s="182"/>
      <c r="C232" s="183"/>
      <c r="D232" s="183"/>
      <c r="E232" s="35"/>
      <c r="F232"/>
      <c r="G232"/>
      <c r="H232"/>
      <c r="I232"/>
      <c r="J232"/>
      <c r="K232"/>
      <c r="L232"/>
      <c r="M232"/>
      <c r="N232"/>
      <c r="O232"/>
      <c r="P232"/>
      <c r="Q232"/>
      <c r="R232"/>
      <c r="S232"/>
      <c r="T232"/>
      <c r="U232"/>
      <c r="V232"/>
      <c r="W232"/>
      <c r="X232"/>
      <c r="Y232"/>
      <c r="Z232"/>
      <c r="AA232"/>
      <c r="AB232"/>
      <c r="AC232"/>
      <c r="AD232"/>
      <c r="AE232"/>
      <c r="AF232"/>
      <c r="AG232"/>
      <c r="AH232"/>
      <c r="AI232"/>
    </row>
    <row r="233" spans="1:35" s="36" customFormat="1" ht="15.75">
      <c r="A233" s="194"/>
      <c r="B233" s="182"/>
      <c r="C233" s="183"/>
      <c r="D233" s="183"/>
      <c r="E233" s="35"/>
      <c r="F233"/>
      <c r="G233"/>
      <c r="H233"/>
      <c r="I233"/>
      <c r="J233"/>
      <c r="K233"/>
      <c r="L233"/>
      <c r="M233"/>
      <c r="N233"/>
      <c r="O233"/>
      <c r="P233"/>
      <c r="Q233"/>
      <c r="R233"/>
      <c r="S233"/>
      <c r="T233"/>
      <c r="U233"/>
      <c r="V233"/>
      <c r="W233"/>
      <c r="X233"/>
      <c r="Y233"/>
      <c r="Z233"/>
      <c r="AA233"/>
      <c r="AB233"/>
      <c r="AC233"/>
      <c r="AD233"/>
      <c r="AE233"/>
      <c r="AF233"/>
      <c r="AG233"/>
      <c r="AH233"/>
      <c r="AI233"/>
    </row>
    <row r="234" spans="1:35" s="36" customFormat="1" ht="15.75">
      <c r="A234" s="194"/>
      <c r="B234" s="182"/>
      <c r="C234" s="183"/>
      <c r="D234" s="183"/>
      <c r="E234" s="35"/>
      <c r="F234"/>
      <c r="G234"/>
      <c r="H234"/>
      <c r="I234"/>
      <c r="J234"/>
      <c r="K234"/>
      <c r="L234"/>
      <c r="M234"/>
      <c r="N234"/>
      <c r="O234"/>
      <c r="P234"/>
      <c r="Q234"/>
      <c r="R234"/>
      <c r="S234"/>
      <c r="T234"/>
      <c r="U234"/>
      <c r="V234"/>
      <c r="W234"/>
      <c r="X234"/>
      <c r="Y234"/>
      <c r="Z234"/>
      <c r="AA234"/>
      <c r="AB234"/>
      <c r="AC234"/>
      <c r="AD234"/>
      <c r="AE234"/>
      <c r="AF234"/>
      <c r="AG234"/>
      <c r="AH234"/>
      <c r="AI234"/>
    </row>
    <row r="235" spans="1:35" s="36" customFormat="1" ht="15.75">
      <c r="A235" s="194"/>
      <c r="B235" s="182"/>
      <c r="C235" s="183"/>
      <c r="D235" s="183"/>
      <c r="E235" s="35"/>
      <c r="F235"/>
      <c r="G235"/>
      <c r="H235"/>
      <c r="I235"/>
      <c r="J235"/>
      <c r="K235"/>
      <c r="L235"/>
      <c r="M235"/>
      <c r="N235"/>
      <c r="O235"/>
      <c r="P235"/>
      <c r="Q235"/>
      <c r="R235"/>
      <c r="S235"/>
      <c r="T235"/>
      <c r="U235"/>
      <c r="V235"/>
      <c r="W235"/>
      <c r="X235"/>
      <c r="Y235"/>
      <c r="Z235"/>
      <c r="AA235"/>
      <c r="AB235"/>
      <c r="AC235"/>
      <c r="AD235"/>
      <c r="AE235"/>
      <c r="AF235"/>
      <c r="AG235"/>
      <c r="AH235"/>
      <c r="AI235"/>
    </row>
    <row r="236" spans="1:35" s="36" customFormat="1" ht="15.75">
      <c r="A236" s="194"/>
      <c r="B236" s="182"/>
      <c r="C236" s="183"/>
      <c r="D236" s="183"/>
      <c r="E236" s="35"/>
      <c r="F236"/>
      <c r="G236"/>
      <c r="H236"/>
      <c r="I236"/>
      <c r="J236"/>
      <c r="K236"/>
      <c r="L236"/>
      <c r="M236"/>
      <c r="N236"/>
      <c r="O236"/>
      <c r="P236"/>
      <c r="Q236"/>
      <c r="R236"/>
      <c r="S236"/>
      <c r="T236"/>
      <c r="U236"/>
      <c r="V236"/>
      <c r="W236"/>
      <c r="X236"/>
      <c r="Y236"/>
      <c r="Z236"/>
      <c r="AA236"/>
      <c r="AB236"/>
      <c r="AC236"/>
      <c r="AD236"/>
      <c r="AE236"/>
      <c r="AF236"/>
      <c r="AG236"/>
      <c r="AH236"/>
      <c r="AI236"/>
    </row>
    <row r="237" spans="1:35" s="36" customFormat="1" ht="15.75">
      <c r="A237" s="194"/>
      <c r="B237" s="182"/>
      <c r="C237" s="183"/>
      <c r="D237" s="183"/>
      <c r="E237" s="35"/>
      <c r="F237"/>
      <c r="G237"/>
      <c r="H237"/>
      <c r="I237"/>
      <c r="J237"/>
      <c r="K237"/>
      <c r="L237"/>
      <c r="M237"/>
      <c r="N237"/>
      <c r="O237"/>
      <c r="P237"/>
      <c r="Q237"/>
      <c r="R237"/>
      <c r="S237"/>
      <c r="T237"/>
      <c r="U237"/>
      <c r="V237"/>
      <c r="W237"/>
      <c r="X237"/>
      <c r="Y237"/>
      <c r="Z237"/>
      <c r="AA237"/>
      <c r="AB237"/>
      <c r="AC237"/>
      <c r="AD237"/>
      <c r="AE237"/>
      <c r="AF237"/>
      <c r="AG237"/>
      <c r="AH237"/>
      <c r="AI237"/>
    </row>
    <row r="238" spans="1:35" s="36" customFormat="1" ht="15.75">
      <c r="A238" s="194"/>
      <c r="B238" s="182"/>
      <c r="C238" s="183"/>
      <c r="D238" s="183"/>
      <c r="E238" s="35"/>
      <c r="F238"/>
      <c r="G238"/>
      <c r="H238"/>
      <c r="I238"/>
      <c r="J238"/>
      <c r="K238"/>
      <c r="L238"/>
      <c r="M238"/>
      <c r="N238"/>
      <c r="O238"/>
      <c r="P238"/>
      <c r="Q238"/>
      <c r="R238"/>
      <c r="S238"/>
      <c r="T238"/>
      <c r="U238"/>
      <c r="V238"/>
      <c r="W238"/>
      <c r="X238"/>
      <c r="Y238"/>
      <c r="Z238"/>
      <c r="AA238"/>
      <c r="AB238"/>
      <c r="AC238"/>
      <c r="AD238"/>
      <c r="AE238"/>
      <c r="AF238"/>
      <c r="AG238"/>
      <c r="AH238"/>
      <c r="AI238"/>
    </row>
    <row r="239" spans="1:35" s="36" customFormat="1" ht="15.75">
      <c r="A239" s="194"/>
      <c r="B239" s="182"/>
      <c r="C239" s="183"/>
      <c r="D239" s="183"/>
      <c r="E239" s="35"/>
      <c r="F239"/>
      <c r="G239"/>
      <c r="H239"/>
      <c r="I239"/>
      <c r="J239"/>
      <c r="K239"/>
      <c r="L239"/>
      <c r="M239"/>
      <c r="N239"/>
      <c r="O239"/>
      <c r="P239"/>
      <c r="Q239"/>
      <c r="R239"/>
      <c r="S239"/>
      <c r="T239"/>
      <c r="U239"/>
      <c r="V239"/>
      <c r="W239"/>
      <c r="X239"/>
      <c r="Y239"/>
      <c r="Z239"/>
      <c r="AA239"/>
      <c r="AB239"/>
      <c r="AC239"/>
      <c r="AD239"/>
      <c r="AE239"/>
      <c r="AF239"/>
      <c r="AG239"/>
      <c r="AH239"/>
      <c r="AI239"/>
    </row>
    <row r="240" spans="1:35" s="36" customFormat="1" ht="15.75">
      <c r="A240" s="194"/>
      <c r="B240" s="182"/>
      <c r="C240" s="183"/>
      <c r="D240" s="183"/>
      <c r="E240" s="35"/>
      <c r="F240"/>
      <c r="G240"/>
      <c r="H240"/>
      <c r="I240"/>
      <c r="J240"/>
      <c r="K240"/>
      <c r="L240"/>
      <c r="M240"/>
      <c r="N240"/>
      <c r="O240"/>
      <c r="P240"/>
      <c r="Q240"/>
      <c r="R240"/>
      <c r="S240"/>
      <c r="T240"/>
      <c r="U240"/>
      <c r="V240"/>
      <c r="W240"/>
      <c r="X240"/>
      <c r="Y240"/>
      <c r="Z240"/>
      <c r="AA240"/>
      <c r="AB240"/>
      <c r="AC240"/>
      <c r="AD240"/>
      <c r="AE240"/>
      <c r="AF240"/>
      <c r="AG240"/>
      <c r="AH240"/>
      <c r="AI240"/>
    </row>
    <row r="241" spans="1:35" s="36" customFormat="1" ht="15.75">
      <c r="A241" s="194"/>
      <c r="B241" s="182"/>
      <c r="C241" s="183"/>
      <c r="D241" s="183"/>
      <c r="E241" s="35"/>
      <c r="F241"/>
      <c r="G241"/>
      <c r="H241"/>
      <c r="I241"/>
      <c r="J241"/>
      <c r="K241"/>
      <c r="L241"/>
      <c r="M241"/>
      <c r="N241"/>
      <c r="O241"/>
      <c r="P241"/>
      <c r="Q241"/>
      <c r="R241"/>
      <c r="S241"/>
      <c r="T241"/>
      <c r="U241"/>
      <c r="V241"/>
      <c r="W241"/>
      <c r="X241"/>
      <c r="Y241"/>
      <c r="Z241"/>
      <c r="AA241"/>
      <c r="AB241"/>
      <c r="AC241"/>
      <c r="AD241"/>
      <c r="AE241"/>
      <c r="AF241"/>
      <c r="AG241"/>
      <c r="AH241"/>
      <c r="AI241"/>
    </row>
    <row r="242" spans="1:35" s="36" customFormat="1" ht="15.75">
      <c r="A242" s="194"/>
      <c r="B242" s="182"/>
      <c r="C242" s="183"/>
      <c r="D242" s="183"/>
      <c r="E242" s="35"/>
      <c r="F242"/>
      <c r="G242"/>
      <c r="H242"/>
      <c r="I242"/>
      <c r="J242"/>
      <c r="K242"/>
      <c r="L242"/>
      <c r="M242"/>
      <c r="N242"/>
      <c r="O242"/>
      <c r="P242"/>
      <c r="Q242"/>
      <c r="R242"/>
      <c r="S242"/>
      <c r="T242"/>
      <c r="U242"/>
      <c r="V242"/>
      <c r="W242"/>
      <c r="X242"/>
      <c r="Y242"/>
      <c r="Z242"/>
      <c r="AA242"/>
      <c r="AB242"/>
      <c r="AC242"/>
      <c r="AD242"/>
      <c r="AE242"/>
      <c r="AF242"/>
      <c r="AG242"/>
      <c r="AH242"/>
      <c r="AI242"/>
    </row>
    <row r="243" spans="1:35" s="36" customFormat="1" ht="15.75">
      <c r="A243" s="194"/>
      <c r="B243" s="182"/>
      <c r="C243" s="183"/>
      <c r="D243" s="183"/>
      <c r="E243" s="35"/>
      <c r="F243"/>
      <c r="G243"/>
      <c r="H243"/>
      <c r="I243"/>
      <c r="J243"/>
      <c r="K243"/>
      <c r="L243"/>
      <c r="M243"/>
      <c r="N243"/>
      <c r="O243"/>
      <c r="P243"/>
      <c r="Q243"/>
      <c r="R243"/>
      <c r="S243"/>
      <c r="T243"/>
      <c r="U243"/>
      <c r="V243"/>
      <c r="W243"/>
      <c r="X243"/>
      <c r="Y243"/>
      <c r="Z243"/>
      <c r="AA243"/>
      <c r="AB243"/>
      <c r="AC243"/>
      <c r="AD243"/>
      <c r="AE243"/>
      <c r="AF243"/>
      <c r="AG243"/>
      <c r="AH243"/>
      <c r="AI243"/>
    </row>
    <row r="244" spans="1:35" s="36" customFormat="1" ht="15.75">
      <c r="A244" s="194"/>
      <c r="B244" s="182"/>
      <c r="C244" s="183"/>
      <c r="D244" s="183"/>
      <c r="E244" s="35"/>
      <c r="F244"/>
      <c r="G244"/>
      <c r="H244"/>
      <c r="I244"/>
      <c r="J244"/>
      <c r="K244"/>
      <c r="L244"/>
      <c r="M244"/>
      <c r="N244"/>
      <c r="O244"/>
      <c r="P244"/>
      <c r="Q244"/>
      <c r="R244"/>
      <c r="S244"/>
      <c r="T244"/>
      <c r="U244"/>
      <c r="V244"/>
      <c r="W244"/>
      <c r="X244"/>
      <c r="Y244"/>
      <c r="Z244"/>
      <c r="AA244"/>
      <c r="AB244"/>
      <c r="AC244"/>
      <c r="AD244"/>
      <c r="AE244"/>
      <c r="AF244"/>
      <c r="AG244"/>
      <c r="AH244"/>
      <c r="AI244"/>
    </row>
    <row r="245" spans="1:35" s="36" customFormat="1" ht="15.75">
      <c r="A245" s="194"/>
      <c r="B245" s="182"/>
      <c r="C245" s="183"/>
      <c r="D245" s="183"/>
      <c r="E245" s="35"/>
      <c r="F245"/>
      <c r="G245"/>
      <c r="H245"/>
      <c r="I245"/>
      <c r="J245"/>
      <c r="K245"/>
      <c r="L245"/>
      <c r="M245"/>
      <c r="N245"/>
      <c r="O245"/>
      <c r="P245"/>
      <c r="Q245"/>
      <c r="R245"/>
      <c r="S245"/>
      <c r="T245"/>
      <c r="U245"/>
      <c r="V245"/>
      <c r="W245"/>
      <c r="X245"/>
      <c r="Y245"/>
      <c r="Z245"/>
      <c r="AA245"/>
      <c r="AB245"/>
      <c r="AC245"/>
      <c r="AD245"/>
      <c r="AE245"/>
      <c r="AF245"/>
      <c r="AG245"/>
      <c r="AH245"/>
      <c r="AI245"/>
    </row>
    <row r="246" spans="1:35" s="36" customFormat="1" ht="15.75">
      <c r="A246" s="194"/>
      <c r="B246" s="182"/>
      <c r="C246" s="183"/>
      <c r="D246" s="183"/>
      <c r="E246" s="35"/>
      <c r="F246"/>
      <c r="G246"/>
      <c r="H246"/>
      <c r="I246"/>
      <c r="J246"/>
      <c r="K246"/>
      <c r="L246"/>
      <c r="M246"/>
      <c r="N246"/>
      <c r="O246"/>
      <c r="P246"/>
      <c r="Q246"/>
      <c r="R246"/>
      <c r="S246"/>
      <c r="T246"/>
      <c r="U246"/>
      <c r="V246"/>
      <c r="W246"/>
      <c r="X246"/>
      <c r="Y246"/>
      <c r="Z246"/>
      <c r="AA246"/>
      <c r="AB246"/>
      <c r="AC246"/>
      <c r="AD246"/>
      <c r="AE246"/>
      <c r="AF246"/>
      <c r="AG246"/>
      <c r="AH246"/>
      <c r="AI246"/>
    </row>
    <row r="247" spans="1:35" s="36" customFormat="1" ht="15.75">
      <c r="A247" s="194"/>
      <c r="B247" s="182"/>
      <c r="C247" s="183"/>
      <c r="D247" s="183"/>
      <c r="E247" s="35"/>
      <c r="F247"/>
      <c r="G247"/>
      <c r="H247"/>
      <c r="I247"/>
      <c r="J247"/>
      <c r="K247"/>
      <c r="L247"/>
      <c r="M247"/>
      <c r="N247"/>
      <c r="O247"/>
      <c r="P247"/>
      <c r="Q247"/>
      <c r="R247"/>
      <c r="S247"/>
      <c r="T247"/>
      <c r="U247"/>
      <c r="V247"/>
      <c r="W247"/>
      <c r="X247"/>
      <c r="Y247"/>
      <c r="Z247"/>
      <c r="AA247"/>
      <c r="AB247"/>
      <c r="AC247"/>
      <c r="AD247"/>
      <c r="AE247"/>
      <c r="AF247"/>
      <c r="AG247"/>
      <c r="AH247"/>
      <c r="AI247"/>
    </row>
    <row r="248" spans="1:35" s="36" customFormat="1" ht="15.75">
      <c r="A248" s="194"/>
      <c r="B248" s="182"/>
      <c r="C248" s="183"/>
      <c r="D248" s="183"/>
      <c r="E248" s="35"/>
      <c r="F248"/>
      <c r="G248"/>
      <c r="H248"/>
      <c r="I248"/>
      <c r="J248"/>
      <c r="K248"/>
      <c r="L248"/>
      <c r="M248"/>
      <c r="N248"/>
      <c r="O248"/>
      <c r="P248"/>
      <c r="Q248"/>
      <c r="R248"/>
      <c r="S248"/>
      <c r="T248"/>
      <c r="U248"/>
      <c r="V248"/>
      <c r="W248"/>
      <c r="X248"/>
      <c r="Y248"/>
      <c r="Z248"/>
      <c r="AA248"/>
      <c r="AB248"/>
      <c r="AC248"/>
      <c r="AD248"/>
      <c r="AE248"/>
      <c r="AF248"/>
      <c r="AG248"/>
      <c r="AH248"/>
      <c r="AI248"/>
    </row>
    <row r="249" spans="1:35" s="36" customFormat="1" ht="15.75">
      <c r="A249" s="194"/>
      <c r="B249" s="182"/>
      <c r="C249" s="183"/>
      <c r="D249" s="183"/>
      <c r="E249" s="35"/>
      <c r="F249"/>
      <c r="G249"/>
      <c r="H249"/>
      <c r="I249"/>
      <c r="J249"/>
      <c r="K249"/>
      <c r="L249"/>
      <c r="M249"/>
      <c r="N249"/>
      <c r="O249"/>
      <c r="P249"/>
      <c r="Q249"/>
      <c r="R249"/>
      <c r="S249"/>
      <c r="T249"/>
      <c r="U249"/>
      <c r="V249"/>
      <c r="W249"/>
      <c r="X249"/>
      <c r="Y249"/>
      <c r="Z249"/>
      <c r="AA249"/>
      <c r="AB249"/>
      <c r="AC249"/>
      <c r="AD249"/>
      <c r="AE249"/>
      <c r="AF249"/>
      <c r="AG249"/>
      <c r="AH249"/>
      <c r="AI249"/>
    </row>
    <row r="250" spans="1:35" s="36" customFormat="1" ht="15.75">
      <c r="A250" s="194"/>
      <c r="B250" s="182"/>
      <c r="C250" s="183"/>
      <c r="D250" s="183"/>
      <c r="E250" s="35"/>
      <c r="F250"/>
      <c r="G250"/>
      <c r="H250"/>
      <c r="I250"/>
      <c r="J250"/>
      <c r="K250"/>
      <c r="L250"/>
      <c r="M250"/>
      <c r="N250"/>
      <c r="O250"/>
      <c r="P250"/>
      <c r="Q250"/>
      <c r="R250"/>
      <c r="S250"/>
      <c r="T250"/>
      <c r="U250"/>
      <c r="V250"/>
      <c r="W250"/>
      <c r="X250"/>
      <c r="Y250"/>
      <c r="Z250"/>
      <c r="AA250"/>
      <c r="AB250"/>
      <c r="AC250"/>
      <c r="AD250"/>
      <c r="AE250"/>
      <c r="AF250"/>
      <c r="AG250"/>
      <c r="AH250"/>
      <c r="AI250"/>
    </row>
    <row r="251" spans="1:35" s="36" customFormat="1" ht="15.75">
      <c r="A251" s="194"/>
      <c r="B251" s="182"/>
      <c r="C251" s="183"/>
      <c r="D251" s="183"/>
      <c r="E251" s="35"/>
      <c r="F251"/>
      <c r="G251"/>
      <c r="H251"/>
      <c r="I251"/>
      <c r="J251"/>
      <c r="K251"/>
      <c r="L251"/>
      <c r="M251"/>
      <c r="N251"/>
      <c r="O251"/>
      <c r="P251"/>
      <c r="Q251"/>
      <c r="R251"/>
      <c r="S251"/>
      <c r="T251"/>
      <c r="U251"/>
      <c r="V251"/>
      <c r="W251"/>
      <c r="X251"/>
      <c r="Y251"/>
      <c r="Z251"/>
      <c r="AA251"/>
      <c r="AB251"/>
      <c r="AC251"/>
      <c r="AD251"/>
      <c r="AE251"/>
      <c r="AF251"/>
      <c r="AG251"/>
      <c r="AH251"/>
      <c r="AI251"/>
    </row>
    <row r="252" spans="1:35" s="36" customFormat="1" ht="15.75">
      <c r="A252" s="194"/>
      <c r="B252" s="182"/>
      <c r="C252" s="183"/>
      <c r="D252" s="183"/>
      <c r="E252" s="35"/>
      <c r="F252"/>
      <c r="G252"/>
      <c r="H252"/>
      <c r="I252"/>
      <c r="J252"/>
      <c r="K252"/>
      <c r="L252"/>
      <c r="M252"/>
      <c r="N252"/>
      <c r="O252"/>
      <c r="P252"/>
      <c r="Q252"/>
      <c r="R252"/>
      <c r="S252"/>
      <c r="T252"/>
      <c r="U252"/>
      <c r="V252"/>
      <c r="W252"/>
      <c r="X252"/>
      <c r="Y252"/>
      <c r="Z252"/>
      <c r="AA252"/>
      <c r="AB252"/>
      <c r="AC252"/>
      <c r="AD252"/>
      <c r="AE252"/>
      <c r="AF252"/>
      <c r="AG252"/>
      <c r="AH252"/>
      <c r="AI252"/>
    </row>
    <row r="253" spans="1:35" s="36" customFormat="1" ht="15.75">
      <c r="A253" s="194"/>
      <c r="B253" s="182"/>
      <c r="C253" s="183"/>
      <c r="D253" s="183"/>
      <c r="E253" s="35"/>
      <c r="F253"/>
      <c r="G253"/>
      <c r="H253"/>
      <c r="I253"/>
      <c r="J253"/>
      <c r="K253"/>
      <c r="L253"/>
      <c r="M253"/>
      <c r="N253"/>
      <c r="O253"/>
      <c r="P253"/>
      <c r="Q253"/>
      <c r="R253"/>
      <c r="S253"/>
      <c r="T253"/>
      <c r="U253"/>
      <c r="V253"/>
      <c r="W253"/>
      <c r="X253"/>
      <c r="Y253"/>
      <c r="Z253"/>
      <c r="AA253"/>
      <c r="AB253"/>
      <c r="AC253"/>
      <c r="AD253"/>
      <c r="AE253"/>
      <c r="AF253"/>
      <c r="AG253"/>
      <c r="AH253"/>
      <c r="AI253"/>
    </row>
    <row r="254" spans="1:35" s="36" customFormat="1" ht="15.75">
      <c r="A254" s="194"/>
      <c r="B254" s="182"/>
      <c r="C254" s="183"/>
      <c r="D254" s="183"/>
      <c r="E254" s="35"/>
      <c r="F254"/>
      <c r="G254"/>
      <c r="H254"/>
      <c r="I254"/>
      <c r="J254"/>
      <c r="K254"/>
      <c r="L254"/>
      <c r="M254"/>
      <c r="N254"/>
      <c r="O254"/>
      <c r="P254"/>
      <c r="Q254"/>
      <c r="R254"/>
      <c r="S254"/>
      <c r="T254"/>
      <c r="U254"/>
      <c r="V254"/>
      <c r="W254"/>
      <c r="X254"/>
      <c r="Y254"/>
      <c r="Z254"/>
      <c r="AA254"/>
      <c r="AB254"/>
      <c r="AC254"/>
      <c r="AD254"/>
      <c r="AE254"/>
      <c r="AF254"/>
      <c r="AG254"/>
      <c r="AH254"/>
      <c r="AI254"/>
    </row>
    <row r="255" spans="1:35" s="36" customFormat="1" ht="15.75">
      <c r="A255" s="194"/>
      <c r="B255" s="182"/>
      <c r="C255" s="183"/>
      <c r="D255" s="183"/>
      <c r="E255" s="35"/>
      <c r="F255"/>
      <c r="G255"/>
      <c r="H255"/>
      <c r="I255"/>
      <c r="J255"/>
      <c r="K255"/>
      <c r="L255"/>
      <c r="M255"/>
      <c r="N255"/>
      <c r="O255"/>
      <c r="P255"/>
      <c r="Q255"/>
      <c r="R255"/>
      <c r="S255"/>
      <c r="T255"/>
      <c r="U255"/>
      <c r="V255"/>
      <c r="W255"/>
      <c r="X255"/>
      <c r="Y255"/>
      <c r="Z255"/>
      <c r="AA255"/>
      <c r="AB255"/>
      <c r="AC255"/>
      <c r="AD255"/>
      <c r="AE255"/>
      <c r="AF255"/>
      <c r="AG255"/>
      <c r="AH255"/>
      <c r="AI255"/>
    </row>
    <row r="256" spans="1:35" s="36" customFormat="1" ht="15.75">
      <c r="A256" s="194"/>
      <c r="B256" s="182"/>
      <c r="C256" s="183"/>
      <c r="D256" s="183"/>
      <c r="E256" s="35"/>
      <c r="F256"/>
      <c r="G256"/>
      <c r="H256"/>
      <c r="I256"/>
      <c r="J256"/>
      <c r="K256"/>
      <c r="L256"/>
      <c r="M256"/>
      <c r="N256"/>
      <c r="O256"/>
      <c r="P256"/>
      <c r="Q256"/>
      <c r="R256"/>
      <c r="S256"/>
      <c r="T256"/>
      <c r="U256"/>
      <c r="V256"/>
      <c r="W256"/>
      <c r="X256"/>
      <c r="Y256"/>
      <c r="Z256"/>
      <c r="AA256"/>
      <c r="AB256"/>
      <c r="AC256"/>
      <c r="AD256"/>
      <c r="AE256"/>
      <c r="AF256"/>
      <c r="AG256"/>
      <c r="AH256"/>
      <c r="AI256"/>
    </row>
    <row r="257" spans="1:35" s="36" customFormat="1" ht="15.75">
      <c r="A257" s="194"/>
      <c r="B257" s="182"/>
      <c r="C257" s="183"/>
      <c r="D257" s="183"/>
      <c r="E257" s="35"/>
      <c r="F257"/>
      <c r="G257"/>
      <c r="H257"/>
      <c r="I257"/>
      <c r="J257"/>
      <c r="K257"/>
      <c r="L257"/>
      <c r="M257"/>
      <c r="N257"/>
      <c r="O257"/>
      <c r="P257"/>
      <c r="Q257"/>
      <c r="R257"/>
      <c r="S257"/>
      <c r="T257"/>
      <c r="U257"/>
      <c r="V257"/>
      <c r="W257"/>
      <c r="X257"/>
      <c r="Y257"/>
      <c r="Z257"/>
      <c r="AA257"/>
      <c r="AB257"/>
      <c r="AC257"/>
      <c r="AD257"/>
      <c r="AE257"/>
      <c r="AF257"/>
      <c r="AG257"/>
      <c r="AH257"/>
      <c r="AI257"/>
    </row>
    <row r="258" spans="1:35" s="36" customFormat="1" ht="15.75">
      <c r="A258" s="194"/>
      <c r="B258" s="182"/>
      <c r="C258" s="183"/>
      <c r="D258" s="183"/>
      <c r="E258" s="35"/>
      <c r="F258"/>
      <c r="G258"/>
      <c r="H258"/>
      <c r="I258"/>
      <c r="J258"/>
      <c r="K258"/>
      <c r="L258"/>
      <c r="M258"/>
      <c r="N258"/>
      <c r="O258"/>
      <c r="P258"/>
      <c r="Q258"/>
      <c r="R258"/>
      <c r="S258"/>
      <c r="T258"/>
      <c r="U258"/>
      <c r="V258"/>
      <c r="W258"/>
      <c r="X258"/>
      <c r="Y258"/>
      <c r="Z258"/>
      <c r="AA258"/>
      <c r="AB258"/>
      <c r="AC258"/>
      <c r="AD258"/>
      <c r="AE258"/>
      <c r="AF258"/>
      <c r="AG258"/>
      <c r="AH258"/>
      <c r="AI258"/>
    </row>
    <row r="259" spans="1:35" s="36" customFormat="1" ht="15.75">
      <c r="A259" s="194"/>
      <c r="B259" s="182"/>
      <c r="C259" s="183"/>
      <c r="D259" s="183"/>
      <c r="E259" s="35"/>
      <c r="F259"/>
      <c r="G259"/>
      <c r="H259"/>
      <c r="I259"/>
      <c r="J259"/>
      <c r="K259"/>
      <c r="L259"/>
      <c r="M259"/>
      <c r="N259"/>
      <c r="O259"/>
      <c r="P259"/>
      <c r="Q259"/>
      <c r="R259"/>
      <c r="S259"/>
      <c r="T259"/>
      <c r="U259"/>
      <c r="V259"/>
      <c r="W259"/>
      <c r="X259"/>
      <c r="Y259"/>
      <c r="Z259"/>
      <c r="AA259"/>
      <c r="AB259"/>
      <c r="AC259"/>
      <c r="AD259"/>
      <c r="AE259"/>
      <c r="AF259"/>
      <c r="AG259"/>
      <c r="AH259"/>
      <c r="AI259"/>
    </row>
    <row r="260" spans="1:35" s="36" customFormat="1" ht="15.75">
      <c r="A260" s="194"/>
      <c r="B260" s="182"/>
      <c r="C260" s="183"/>
      <c r="D260" s="183"/>
      <c r="E260" s="35"/>
      <c r="F260"/>
      <c r="G260"/>
      <c r="H260"/>
      <c r="I260"/>
      <c r="J260"/>
      <c r="K260"/>
      <c r="L260"/>
      <c r="M260"/>
      <c r="N260"/>
      <c r="O260"/>
      <c r="P260"/>
      <c r="Q260"/>
      <c r="R260"/>
      <c r="S260"/>
      <c r="T260"/>
      <c r="U260"/>
      <c r="V260"/>
      <c r="W260"/>
      <c r="X260"/>
      <c r="Y260"/>
      <c r="Z260"/>
      <c r="AA260"/>
      <c r="AB260"/>
      <c r="AC260"/>
      <c r="AD260"/>
      <c r="AE260"/>
      <c r="AF260"/>
      <c r="AG260"/>
      <c r="AH260"/>
      <c r="AI260"/>
    </row>
    <row r="261" spans="1:35" s="36" customFormat="1" ht="15.75">
      <c r="A261" s="194"/>
      <c r="B261" s="182"/>
      <c r="C261" s="183"/>
      <c r="D261" s="183"/>
      <c r="E261" s="35"/>
      <c r="F261"/>
      <c r="G261"/>
      <c r="H261"/>
      <c r="I261"/>
      <c r="J261"/>
      <c r="K261"/>
      <c r="L261"/>
      <c r="M261"/>
      <c r="N261"/>
      <c r="O261"/>
      <c r="P261"/>
      <c r="Q261"/>
      <c r="R261"/>
      <c r="S261"/>
      <c r="T261"/>
      <c r="U261"/>
      <c r="V261"/>
      <c r="W261"/>
      <c r="X261"/>
      <c r="Y261"/>
      <c r="Z261"/>
      <c r="AA261"/>
      <c r="AB261"/>
      <c r="AC261"/>
      <c r="AD261"/>
      <c r="AE261"/>
      <c r="AF261"/>
      <c r="AG261"/>
      <c r="AH261"/>
      <c r="AI261"/>
    </row>
    <row r="262" spans="1:35" s="36" customFormat="1" ht="15.75">
      <c r="A262" s="194"/>
      <c r="B262" s="182"/>
      <c r="C262" s="183"/>
      <c r="D262" s="183"/>
      <c r="E262" s="35"/>
      <c r="F262"/>
      <c r="G262"/>
      <c r="H262"/>
      <c r="I262"/>
      <c r="J262"/>
      <c r="K262"/>
      <c r="L262"/>
      <c r="M262"/>
      <c r="N262"/>
      <c r="O262"/>
      <c r="P262"/>
      <c r="Q262"/>
      <c r="R262"/>
      <c r="S262"/>
      <c r="T262"/>
      <c r="U262"/>
      <c r="V262"/>
      <c r="W262"/>
      <c r="X262"/>
      <c r="Y262"/>
      <c r="Z262"/>
      <c r="AA262"/>
      <c r="AB262"/>
      <c r="AC262"/>
      <c r="AD262"/>
      <c r="AE262"/>
      <c r="AF262"/>
      <c r="AG262"/>
      <c r="AH262"/>
      <c r="AI262"/>
    </row>
    <row r="263" spans="1:35" s="36" customFormat="1" ht="15.75">
      <c r="A263" s="194"/>
      <c r="B263" s="182"/>
      <c r="C263" s="183"/>
      <c r="D263" s="183"/>
      <c r="E263" s="35"/>
      <c r="F263"/>
      <c r="G263"/>
      <c r="H263"/>
      <c r="I263"/>
      <c r="J263"/>
      <c r="K263"/>
      <c r="L263"/>
      <c r="M263"/>
      <c r="N263"/>
      <c r="O263"/>
      <c r="P263"/>
      <c r="Q263"/>
      <c r="R263"/>
      <c r="S263"/>
      <c r="T263"/>
      <c r="U263"/>
      <c r="V263"/>
      <c r="W263"/>
      <c r="X263"/>
      <c r="Y263"/>
      <c r="Z263"/>
      <c r="AA263"/>
      <c r="AB263"/>
      <c r="AC263"/>
      <c r="AD263"/>
      <c r="AE263"/>
      <c r="AF263"/>
      <c r="AG263"/>
      <c r="AH263"/>
      <c r="AI263"/>
    </row>
    <row r="264" spans="1:35" s="36" customFormat="1" ht="15.75">
      <c r="A264" s="194"/>
      <c r="B264" s="182"/>
      <c r="C264" s="183"/>
      <c r="D264" s="183"/>
      <c r="E264" s="35"/>
      <c r="F264"/>
      <c r="G264"/>
      <c r="H264"/>
      <c r="I264"/>
      <c r="J264"/>
      <c r="K264"/>
      <c r="L264"/>
      <c r="M264"/>
      <c r="N264"/>
      <c r="O264"/>
      <c r="P264"/>
      <c r="Q264"/>
      <c r="R264"/>
      <c r="S264"/>
      <c r="T264"/>
      <c r="U264"/>
      <c r="V264"/>
      <c r="W264"/>
      <c r="X264"/>
      <c r="Y264"/>
      <c r="Z264"/>
      <c r="AA264"/>
      <c r="AB264"/>
      <c r="AC264"/>
      <c r="AD264"/>
      <c r="AE264"/>
      <c r="AF264"/>
      <c r="AG264"/>
      <c r="AH264"/>
      <c r="AI264"/>
    </row>
    <row r="265" spans="1:35" s="36" customFormat="1" ht="15.75">
      <c r="A265" s="194"/>
      <c r="B265" s="182"/>
      <c r="C265" s="183"/>
      <c r="D265" s="183"/>
      <c r="E265" s="35"/>
      <c r="F265"/>
      <c r="G265"/>
      <c r="H265"/>
      <c r="I265"/>
      <c r="J265"/>
      <c r="K265"/>
      <c r="L265"/>
      <c r="M265"/>
      <c r="N265"/>
      <c r="O265"/>
      <c r="P265"/>
      <c r="Q265"/>
      <c r="R265"/>
      <c r="S265"/>
      <c r="T265"/>
      <c r="U265"/>
      <c r="V265"/>
      <c r="W265"/>
      <c r="X265"/>
      <c r="Y265"/>
      <c r="Z265"/>
      <c r="AA265"/>
      <c r="AB265"/>
      <c r="AC265"/>
      <c r="AD265"/>
      <c r="AE265"/>
      <c r="AF265"/>
      <c r="AG265"/>
      <c r="AH265"/>
      <c r="AI265"/>
    </row>
    <row r="266" spans="1:35" s="36" customFormat="1" ht="15.75">
      <c r="A266" s="194"/>
      <c r="B266" s="182"/>
      <c r="C266" s="183"/>
      <c r="D266" s="183"/>
      <c r="E266" s="35"/>
      <c r="F266"/>
      <c r="G266"/>
      <c r="H266"/>
      <c r="I266"/>
      <c r="J266"/>
      <c r="K266"/>
      <c r="L266"/>
      <c r="M266"/>
      <c r="N266"/>
      <c r="O266"/>
      <c r="P266"/>
      <c r="Q266"/>
      <c r="R266"/>
      <c r="S266"/>
      <c r="T266"/>
      <c r="U266"/>
      <c r="V266"/>
      <c r="W266"/>
      <c r="X266"/>
      <c r="Y266"/>
      <c r="Z266"/>
      <c r="AA266"/>
      <c r="AB266"/>
      <c r="AC266"/>
      <c r="AD266"/>
      <c r="AE266"/>
      <c r="AF266"/>
      <c r="AG266"/>
      <c r="AH266"/>
      <c r="AI266"/>
    </row>
    <row r="267" spans="1:35" s="36" customFormat="1" ht="15.75">
      <c r="A267" s="194"/>
      <c r="B267" s="182"/>
      <c r="C267" s="183"/>
      <c r="D267" s="183"/>
      <c r="E267" s="35"/>
      <c r="F267"/>
      <c r="G267"/>
      <c r="H267"/>
      <c r="I267"/>
      <c r="J267"/>
      <c r="K267"/>
      <c r="L267"/>
      <c r="M267"/>
      <c r="N267"/>
      <c r="O267"/>
      <c r="P267"/>
      <c r="Q267"/>
      <c r="R267"/>
      <c r="S267"/>
      <c r="T267"/>
      <c r="U267"/>
      <c r="V267"/>
      <c r="W267"/>
      <c r="X267"/>
      <c r="Y267"/>
      <c r="Z267"/>
      <c r="AA267"/>
      <c r="AB267"/>
      <c r="AC267"/>
      <c r="AD267"/>
      <c r="AE267"/>
      <c r="AF267"/>
      <c r="AG267"/>
      <c r="AH267"/>
      <c r="AI267"/>
    </row>
    <row r="268" spans="1:35" s="36" customFormat="1" ht="15.75">
      <c r="A268" s="194"/>
      <c r="B268" s="182"/>
      <c r="C268" s="183"/>
      <c r="D268" s="183"/>
      <c r="E268" s="35"/>
      <c r="F268"/>
      <c r="G268"/>
      <c r="H268"/>
      <c r="I268"/>
      <c r="J268"/>
      <c r="K268"/>
      <c r="L268"/>
      <c r="M268"/>
      <c r="N268"/>
      <c r="O268"/>
      <c r="P268"/>
      <c r="Q268"/>
      <c r="R268"/>
      <c r="S268"/>
      <c r="T268"/>
      <c r="U268"/>
      <c r="V268"/>
      <c r="W268"/>
      <c r="X268"/>
      <c r="Y268"/>
      <c r="Z268"/>
      <c r="AA268"/>
      <c r="AB268"/>
      <c r="AC268"/>
      <c r="AD268"/>
      <c r="AE268"/>
      <c r="AF268"/>
      <c r="AG268"/>
      <c r="AH268"/>
      <c r="AI268"/>
    </row>
    <row r="269" spans="1:35" s="36" customFormat="1" ht="15.75">
      <c r="A269" s="194"/>
      <c r="B269" s="182"/>
      <c r="C269" s="183"/>
      <c r="D269" s="183"/>
      <c r="E269" s="35"/>
      <c r="F269"/>
      <c r="G269"/>
      <c r="H269"/>
      <c r="I269"/>
      <c r="J269"/>
      <c r="K269"/>
      <c r="L269"/>
      <c r="M269"/>
      <c r="N269"/>
      <c r="O269"/>
      <c r="P269"/>
      <c r="Q269"/>
      <c r="R269"/>
      <c r="S269"/>
      <c r="T269"/>
      <c r="U269"/>
      <c r="V269"/>
      <c r="W269"/>
      <c r="X269"/>
      <c r="Y269"/>
      <c r="Z269"/>
      <c r="AA269"/>
      <c r="AB269"/>
      <c r="AC269"/>
      <c r="AD269"/>
      <c r="AE269"/>
      <c r="AF269"/>
      <c r="AG269"/>
      <c r="AH269"/>
      <c r="AI269"/>
    </row>
    <row r="270" spans="1:35" s="36" customFormat="1" ht="15.75">
      <c r="A270" s="194"/>
      <c r="B270" s="182"/>
      <c r="C270" s="183"/>
      <c r="D270" s="183"/>
      <c r="E270" s="35"/>
      <c r="F270"/>
      <c r="G270"/>
      <c r="H270"/>
      <c r="I270"/>
      <c r="J270"/>
      <c r="K270"/>
      <c r="L270"/>
      <c r="M270"/>
      <c r="N270"/>
      <c r="O270"/>
      <c r="P270"/>
      <c r="Q270"/>
      <c r="R270"/>
      <c r="S270"/>
      <c r="T270"/>
      <c r="U270"/>
      <c r="V270"/>
      <c r="W270"/>
      <c r="X270"/>
      <c r="Y270"/>
      <c r="Z270"/>
      <c r="AA270"/>
      <c r="AB270"/>
      <c r="AC270"/>
      <c r="AD270"/>
      <c r="AE270"/>
      <c r="AF270"/>
      <c r="AG270"/>
      <c r="AH270"/>
      <c r="AI270"/>
    </row>
    <row r="271" spans="1:35" s="36" customFormat="1" ht="15.75">
      <c r="A271" s="194"/>
      <c r="B271" s="182"/>
      <c r="C271" s="183"/>
      <c r="D271" s="183"/>
      <c r="E271" s="35"/>
      <c r="F271"/>
      <c r="G271"/>
      <c r="H271"/>
      <c r="I271"/>
      <c r="J271"/>
      <c r="K271"/>
      <c r="L271"/>
      <c r="M271"/>
      <c r="N271"/>
      <c r="O271"/>
      <c r="P271"/>
      <c r="Q271"/>
      <c r="R271"/>
      <c r="S271"/>
      <c r="T271"/>
      <c r="U271"/>
      <c r="V271"/>
      <c r="W271"/>
      <c r="X271"/>
      <c r="Y271"/>
      <c r="Z271"/>
      <c r="AA271"/>
      <c r="AB271"/>
      <c r="AC271"/>
      <c r="AD271"/>
      <c r="AE271"/>
      <c r="AF271"/>
      <c r="AG271"/>
      <c r="AH271"/>
      <c r="AI271"/>
    </row>
    <row r="272" spans="1:35" s="36" customFormat="1" ht="15.75">
      <c r="A272" s="194"/>
      <c r="B272" s="182"/>
      <c r="C272" s="183"/>
      <c r="D272" s="183"/>
      <c r="E272" s="35"/>
      <c r="F272"/>
      <c r="G272"/>
      <c r="H272"/>
      <c r="I272"/>
      <c r="J272"/>
      <c r="K272"/>
      <c r="L272"/>
      <c r="M272"/>
      <c r="N272"/>
      <c r="O272"/>
      <c r="P272"/>
      <c r="Q272"/>
      <c r="R272"/>
      <c r="S272"/>
      <c r="T272"/>
      <c r="U272"/>
      <c r="V272"/>
      <c r="W272"/>
      <c r="X272"/>
      <c r="Y272"/>
      <c r="Z272"/>
      <c r="AA272"/>
      <c r="AB272"/>
      <c r="AC272"/>
      <c r="AD272"/>
      <c r="AE272"/>
      <c r="AF272"/>
      <c r="AG272"/>
      <c r="AH272"/>
      <c r="AI272"/>
    </row>
    <row r="273" spans="1:35" s="36" customFormat="1" ht="15.75">
      <c r="A273" s="194"/>
      <c r="B273" s="182"/>
      <c r="C273" s="183"/>
      <c r="D273" s="183"/>
      <c r="E273" s="35"/>
      <c r="F273"/>
      <c r="G273"/>
      <c r="H273"/>
      <c r="I273"/>
      <c r="J273"/>
      <c r="K273"/>
      <c r="L273"/>
      <c r="M273"/>
      <c r="N273"/>
      <c r="O273"/>
      <c r="P273"/>
      <c r="Q273"/>
      <c r="R273"/>
      <c r="S273"/>
      <c r="T273"/>
      <c r="U273"/>
      <c r="V273"/>
      <c r="W273"/>
      <c r="X273"/>
      <c r="Y273"/>
      <c r="Z273"/>
      <c r="AA273"/>
      <c r="AB273"/>
      <c r="AC273"/>
      <c r="AD273"/>
      <c r="AE273"/>
      <c r="AF273"/>
      <c r="AG273"/>
      <c r="AH273"/>
      <c r="AI273"/>
    </row>
    <row r="274" spans="1:35" s="36" customFormat="1" ht="15.75">
      <c r="A274" s="194"/>
      <c r="B274" s="182"/>
      <c r="C274" s="183"/>
      <c r="D274" s="183"/>
      <c r="E274" s="35"/>
      <c r="F274"/>
      <c r="G274"/>
      <c r="H274"/>
      <c r="I274"/>
      <c r="J274"/>
      <c r="K274"/>
      <c r="L274"/>
      <c r="M274"/>
      <c r="N274"/>
      <c r="O274"/>
      <c r="P274"/>
      <c r="Q274"/>
      <c r="R274"/>
      <c r="S274"/>
      <c r="T274"/>
      <c r="U274"/>
      <c r="V274"/>
      <c r="W274"/>
      <c r="X274"/>
      <c r="Y274"/>
      <c r="Z274"/>
      <c r="AA274"/>
      <c r="AB274"/>
      <c r="AC274"/>
      <c r="AD274"/>
      <c r="AE274"/>
      <c r="AF274"/>
      <c r="AG274"/>
      <c r="AH274"/>
      <c r="AI274"/>
    </row>
    <row r="275" spans="1:35" s="36" customFormat="1" ht="15.75">
      <c r="A275" s="194"/>
      <c r="B275" s="182"/>
      <c r="C275" s="183"/>
      <c r="D275" s="183"/>
      <c r="E275" s="35"/>
      <c r="F275"/>
      <c r="G275"/>
      <c r="H275"/>
      <c r="I275"/>
      <c r="J275"/>
      <c r="K275"/>
      <c r="L275"/>
      <c r="M275"/>
      <c r="N275"/>
      <c r="O275"/>
      <c r="P275"/>
      <c r="Q275"/>
      <c r="R275"/>
      <c r="S275"/>
      <c r="T275"/>
      <c r="U275"/>
      <c r="V275"/>
      <c r="W275"/>
      <c r="X275"/>
      <c r="Y275"/>
      <c r="Z275"/>
      <c r="AA275"/>
      <c r="AB275"/>
      <c r="AC275"/>
      <c r="AD275"/>
      <c r="AE275"/>
      <c r="AF275"/>
      <c r="AG275"/>
      <c r="AH275"/>
      <c r="AI275"/>
    </row>
    <row r="276" spans="1:35" s="36" customFormat="1" ht="15.75">
      <c r="A276" s="194"/>
      <c r="B276" s="182"/>
      <c r="C276" s="183"/>
      <c r="D276" s="183"/>
      <c r="E276" s="35"/>
      <c r="F276"/>
      <c r="G276"/>
      <c r="H276"/>
      <c r="I276"/>
      <c r="J276"/>
      <c r="K276"/>
      <c r="L276"/>
      <c r="M276"/>
      <c r="N276"/>
      <c r="O276"/>
      <c r="P276"/>
      <c r="Q276"/>
      <c r="R276"/>
      <c r="S276"/>
      <c r="T276"/>
      <c r="U276"/>
      <c r="V276"/>
      <c r="W276"/>
      <c r="X276"/>
      <c r="Y276"/>
      <c r="Z276"/>
      <c r="AA276"/>
      <c r="AB276"/>
      <c r="AC276"/>
      <c r="AD276"/>
      <c r="AE276"/>
      <c r="AF276"/>
      <c r="AG276"/>
      <c r="AH276"/>
      <c r="AI276"/>
    </row>
    <row r="277" spans="1:35" s="36" customFormat="1" ht="15.75">
      <c r="A277" s="194"/>
      <c r="B277" s="182"/>
      <c r="C277" s="183"/>
      <c r="D277" s="183"/>
      <c r="E277" s="35"/>
      <c r="F277"/>
      <c r="G277"/>
      <c r="H277"/>
      <c r="I277"/>
      <c r="J277"/>
      <c r="K277"/>
      <c r="L277"/>
      <c r="M277"/>
      <c r="N277"/>
      <c r="O277"/>
      <c r="P277"/>
      <c r="Q277"/>
      <c r="R277"/>
      <c r="S277"/>
      <c r="T277"/>
      <c r="U277"/>
      <c r="V277"/>
      <c r="W277"/>
      <c r="X277"/>
      <c r="Y277"/>
      <c r="Z277"/>
      <c r="AA277"/>
      <c r="AB277"/>
      <c r="AC277"/>
      <c r="AD277"/>
      <c r="AE277"/>
      <c r="AF277"/>
      <c r="AG277"/>
      <c r="AH277"/>
      <c r="AI277"/>
    </row>
    <row r="278" spans="1:35" s="36" customFormat="1" ht="15.75">
      <c r="A278" s="194"/>
      <c r="B278" s="182"/>
      <c r="C278" s="183"/>
      <c r="D278" s="183"/>
      <c r="E278" s="35"/>
      <c r="F278"/>
      <c r="G278"/>
      <c r="H278"/>
      <c r="I278"/>
      <c r="J278"/>
      <c r="K278"/>
      <c r="L278"/>
      <c r="M278"/>
      <c r="N278"/>
      <c r="O278"/>
      <c r="P278"/>
      <c r="Q278"/>
      <c r="R278"/>
      <c r="S278"/>
      <c r="T278"/>
      <c r="U278"/>
      <c r="V278"/>
      <c r="W278"/>
      <c r="X278"/>
      <c r="Y278"/>
      <c r="Z278"/>
      <c r="AA278"/>
      <c r="AB278"/>
      <c r="AC278"/>
      <c r="AD278"/>
      <c r="AE278"/>
      <c r="AF278"/>
      <c r="AG278"/>
      <c r="AH278"/>
      <c r="AI278"/>
    </row>
    <row r="279" spans="1:35" s="36" customFormat="1" ht="15.75">
      <c r="A279" s="194"/>
      <c r="B279" s="182"/>
      <c r="C279" s="183"/>
      <c r="D279" s="183"/>
      <c r="E279" s="35"/>
      <c r="F279"/>
      <c r="G279"/>
      <c r="H279"/>
      <c r="I279"/>
      <c r="J279"/>
      <c r="K279"/>
      <c r="L279"/>
      <c r="M279"/>
      <c r="N279"/>
      <c r="O279"/>
      <c r="P279"/>
      <c r="Q279"/>
      <c r="R279"/>
      <c r="S279"/>
      <c r="T279"/>
      <c r="U279"/>
      <c r="V279"/>
      <c r="W279"/>
      <c r="X279"/>
      <c r="Y279"/>
      <c r="Z279"/>
      <c r="AA279"/>
      <c r="AB279"/>
      <c r="AC279"/>
      <c r="AD279"/>
      <c r="AE279"/>
      <c r="AF279"/>
      <c r="AG279"/>
      <c r="AH279"/>
      <c r="AI279"/>
    </row>
    <row r="280" spans="1:35" s="36" customFormat="1" ht="15.75">
      <c r="A280" s="194"/>
      <c r="B280" s="182"/>
      <c r="C280" s="183"/>
      <c r="D280" s="183"/>
      <c r="E280" s="35"/>
      <c r="F280"/>
      <c r="G280"/>
      <c r="H280"/>
      <c r="I280"/>
      <c r="J280"/>
      <c r="K280"/>
      <c r="L280"/>
      <c r="M280"/>
      <c r="N280"/>
      <c r="O280"/>
      <c r="P280"/>
      <c r="Q280"/>
      <c r="R280"/>
      <c r="S280"/>
      <c r="T280"/>
      <c r="U280"/>
      <c r="V280"/>
      <c r="W280"/>
      <c r="X280"/>
      <c r="Y280"/>
      <c r="Z280"/>
      <c r="AA280"/>
      <c r="AB280"/>
      <c r="AC280"/>
      <c r="AD280"/>
      <c r="AE280"/>
      <c r="AF280"/>
      <c r="AG280"/>
      <c r="AH280"/>
      <c r="AI280"/>
    </row>
    <row r="281" spans="1:35" s="36" customFormat="1" ht="15.75">
      <c r="A281" s="194"/>
      <c r="B281" s="182"/>
      <c r="C281" s="183"/>
      <c r="D281" s="183"/>
      <c r="E281" s="35"/>
      <c r="F281"/>
      <c r="G281"/>
      <c r="H281"/>
      <c r="I281"/>
      <c r="J281"/>
      <c r="K281"/>
      <c r="L281"/>
      <c r="M281"/>
      <c r="N281"/>
      <c r="O281"/>
      <c r="P281"/>
      <c r="Q281"/>
      <c r="R281"/>
      <c r="S281"/>
      <c r="T281"/>
      <c r="U281"/>
      <c r="V281"/>
      <c r="W281"/>
      <c r="X281"/>
      <c r="Y281"/>
      <c r="Z281"/>
      <c r="AA281"/>
      <c r="AB281"/>
      <c r="AC281"/>
      <c r="AD281"/>
      <c r="AE281"/>
      <c r="AF281"/>
      <c r="AG281"/>
      <c r="AH281"/>
      <c r="AI281"/>
    </row>
    <row r="282" spans="1:35" s="36" customFormat="1" ht="15.75">
      <c r="A282" s="194"/>
      <c r="B282" s="182"/>
      <c r="C282" s="183"/>
      <c r="D282" s="183"/>
      <c r="E282" s="35"/>
      <c r="F282"/>
      <c r="G282"/>
      <c r="H282"/>
      <c r="I282"/>
      <c r="J282"/>
      <c r="K282"/>
      <c r="L282"/>
      <c r="M282"/>
      <c r="N282"/>
      <c r="O282"/>
      <c r="P282"/>
      <c r="Q282"/>
      <c r="R282"/>
      <c r="S282"/>
      <c r="T282"/>
      <c r="U282"/>
      <c r="V282"/>
      <c r="W282"/>
      <c r="X282"/>
      <c r="Y282"/>
      <c r="Z282"/>
      <c r="AA282"/>
      <c r="AB282"/>
      <c r="AC282"/>
      <c r="AD282"/>
      <c r="AE282"/>
      <c r="AF282"/>
      <c r="AG282"/>
      <c r="AH282"/>
      <c r="AI282"/>
    </row>
    <row r="283" spans="1:35" s="36" customFormat="1" ht="15.75">
      <c r="A283" s="194"/>
      <c r="B283" s="182"/>
      <c r="C283" s="183"/>
      <c r="D283" s="183"/>
      <c r="E283" s="35"/>
      <c r="F283"/>
      <c r="G283"/>
      <c r="H283"/>
      <c r="I283"/>
      <c r="J283"/>
      <c r="K283"/>
      <c r="L283"/>
      <c r="M283"/>
      <c r="N283"/>
      <c r="O283"/>
      <c r="P283"/>
      <c r="Q283"/>
      <c r="R283"/>
      <c r="S283"/>
      <c r="T283"/>
      <c r="U283"/>
      <c r="V283"/>
      <c r="W283"/>
      <c r="X283"/>
      <c r="Y283"/>
      <c r="Z283"/>
      <c r="AA283"/>
      <c r="AB283"/>
      <c r="AC283"/>
      <c r="AD283"/>
      <c r="AE283"/>
      <c r="AF283"/>
      <c r="AG283"/>
      <c r="AH283"/>
      <c r="AI283"/>
    </row>
    <row r="284" spans="1:35" s="36" customFormat="1" ht="15.75">
      <c r="A284" s="194"/>
      <c r="B284" s="182"/>
      <c r="C284" s="183"/>
      <c r="D284" s="183"/>
      <c r="E284" s="35"/>
      <c r="F284"/>
      <c r="G284"/>
      <c r="H284"/>
      <c r="I284"/>
      <c r="J284"/>
      <c r="K284"/>
      <c r="L284"/>
      <c r="M284"/>
      <c r="N284"/>
      <c r="O284"/>
      <c r="P284"/>
      <c r="Q284"/>
      <c r="R284"/>
      <c r="S284"/>
      <c r="T284"/>
      <c r="U284"/>
      <c r="V284"/>
      <c r="W284"/>
      <c r="X284"/>
      <c r="Y284"/>
      <c r="Z284"/>
      <c r="AA284"/>
      <c r="AB284"/>
      <c r="AC284"/>
      <c r="AD284"/>
      <c r="AE284"/>
      <c r="AF284"/>
      <c r="AG284"/>
      <c r="AH284"/>
      <c r="AI284"/>
    </row>
    <row r="285" spans="1:35" s="36" customFormat="1" ht="15.75">
      <c r="A285" s="194"/>
      <c r="B285" s="182"/>
      <c r="C285" s="183"/>
      <c r="D285" s="183"/>
      <c r="E285" s="35"/>
      <c r="F285"/>
      <c r="G285"/>
      <c r="H285"/>
      <c r="I285"/>
      <c r="J285"/>
      <c r="K285"/>
      <c r="L285"/>
      <c r="M285"/>
      <c r="N285"/>
      <c r="O285"/>
      <c r="P285"/>
      <c r="Q285"/>
      <c r="R285"/>
      <c r="S285"/>
      <c r="T285"/>
      <c r="U285"/>
      <c r="V285"/>
      <c r="W285"/>
      <c r="X285"/>
      <c r="Y285"/>
      <c r="Z285"/>
      <c r="AA285"/>
      <c r="AB285"/>
      <c r="AC285"/>
      <c r="AD285"/>
      <c r="AE285"/>
      <c r="AF285"/>
      <c r="AG285"/>
      <c r="AH285"/>
      <c r="AI285"/>
    </row>
    <row r="286" spans="1:35" s="36" customFormat="1" ht="15.75">
      <c r="A286" s="194"/>
      <c r="B286" s="182"/>
      <c r="C286" s="183"/>
      <c r="D286" s="183"/>
      <c r="E286" s="35"/>
      <c r="F286"/>
      <c r="G286"/>
      <c r="H286"/>
      <c r="I286"/>
      <c r="J286"/>
      <c r="K286"/>
      <c r="L286"/>
      <c r="M286"/>
      <c r="N286"/>
      <c r="O286"/>
      <c r="P286"/>
      <c r="Q286"/>
      <c r="R286"/>
      <c r="S286"/>
      <c r="T286"/>
      <c r="U286"/>
      <c r="V286"/>
      <c r="W286"/>
      <c r="X286"/>
      <c r="Y286"/>
      <c r="Z286"/>
      <c r="AA286"/>
      <c r="AB286"/>
      <c r="AC286"/>
      <c r="AD286"/>
      <c r="AE286"/>
      <c r="AF286"/>
      <c r="AG286"/>
      <c r="AH286"/>
      <c r="AI286"/>
    </row>
    <row r="287" spans="1:35" s="36" customFormat="1" ht="15.75">
      <c r="A287" s="194"/>
      <c r="B287" s="182"/>
      <c r="C287" s="183"/>
      <c r="D287" s="183"/>
      <c r="E287" s="35"/>
      <c r="F287"/>
      <c r="G287"/>
      <c r="H287"/>
      <c r="I287"/>
      <c r="J287"/>
      <c r="K287"/>
      <c r="L287"/>
      <c r="M287"/>
      <c r="N287"/>
      <c r="O287"/>
      <c r="P287"/>
      <c r="Q287"/>
      <c r="R287"/>
      <c r="S287"/>
      <c r="T287"/>
      <c r="U287"/>
      <c r="V287"/>
      <c r="W287"/>
      <c r="X287"/>
      <c r="Y287"/>
      <c r="Z287"/>
      <c r="AA287"/>
      <c r="AB287"/>
      <c r="AC287"/>
      <c r="AD287"/>
      <c r="AE287"/>
      <c r="AF287"/>
      <c r="AG287"/>
      <c r="AH287"/>
      <c r="AI287"/>
    </row>
    <row r="288" spans="1:35" s="36" customFormat="1" ht="15.75">
      <c r="A288" s="194"/>
      <c r="B288" s="182"/>
      <c r="C288" s="183"/>
      <c r="D288" s="183"/>
      <c r="E288" s="35"/>
      <c r="F288"/>
      <c r="G288"/>
      <c r="H288"/>
      <c r="I288"/>
      <c r="J288"/>
      <c r="K288"/>
      <c r="L288"/>
      <c r="M288"/>
      <c r="N288"/>
      <c r="O288"/>
      <c r="P288"/>
      <c r="Q288"/>
      <c r="R288"/>
      <c r="S288"/>
      <c r="T288"/>
      <c r="U288"/>
      <c r="V288"/>
      <c r="W288"/>
      <c r="X288"/>
      <c r="Y288"/>
      <c r="Z288"/>
      <c r="AA288"/>
      <c r="AB288"/>
      <c r="AC288"/>
      <c r="AD288"/>
      <c r="AE288"/>
      <c r="AF288"/>
      <c r="AG288"/>
      <c r="AH288"/>
      <c r="AI288"/>
    </row>
    <row r="289" spans="1:35" s="36" customFormat="1" ht="15.75">
      <c r="A289" s="194"/>
      <c r="B289" s="182"/>
      <c r="C289" s="183"/>
      <c r="D289" s="183"/>
      <c r="E289" s="35"/>
      <c r="F289"/>
      <c r="G289"/>
      <c r="H289"/>
      <c r="I289"/>
      <c r="J289"/>
      <c r="K289"/>
      <c r="L289"/>
      <c r="M289"/>
      <c r="N289"/>
      <c r="O289"/>
      <c r="P289"/>
      <c r="Q289"/>
      <c r="R289"/>
      <c r="S289"/>
      <c r="T289"/>
      <c r="U289"/>
      <c r="V289"/>
      <c r="W289"/>
      <c r="X289"/>
      <c r="Y289"/>
      <c r="Z289"/>
      <c r="AA289"/>
      <c r="AB289"/>
      <c r="AC289"/>
      <c r="AD289"/>
      <c r="AE289"/>
      <c r="AF289"/>
      <c r="AG289"/>
      <c r="AH289"/>
      <c r="AI289"/>
    </row>
    <row r="290" spans="1:35" s="36" customFormat="1" ht="15.75">
      <c r="A290" s="194"/>
      <c r="B290" s="182"/>
      <c r="C290" s="183"/>
      <c r="D290" s="183"/>
      <c r="E290" s="35"/>
      <c r="F290"/>
      <c r="G290"/>
      <c r="H290"/>
      <c r="I290"/>
      <c r="J290"/>
      <c r="K290"/>
      <c r="L290"/>
      <c r="M290"/>
      <c r="N290"/>
      <c r="O290"/>
      <c r="P290"/>
      <c r="Q290"/>
      <c r="R290"/>
      <c r="S290"/>
      <c r="T290"/>
      <c r="U290"/>
      <c r="V290"/>
      <c r="W290"/>
      <c r="X290"/>
      <c r="Y290"/>
      <c r="Z290"/>
      <c r="AA290"/>
      <c r="AB290"/>
      <c r="AC290"/>
      <c r="AD290"/>
      <c r="AE290"/>
      <c r="AF290"/>
      <c r="AG290"/>
      <c r="AH290"/>
      <c r="AI290"/>
    </row>
    <row r="291" spans="1:35" s="36" customFormat="1" ht="15.75">
      <c r="A291" s="194"/>
      <c r="B291" s="182"/>
      <c r="C291" s="183"/>
      <c r="D291" s="183"/>
      <c r="E291" s="35"/>
      <c r="F291"/>
      <c r="G291"/>
      <c r="H291"/>
      <c r="I291"/>
      <c r="J291"/>
      <c r="K291"/>
      <c r="L291"/>
      <c r="M291"/>
      <c r="N291"/>
      <c r="O291"/>
      <c r="P291"/>
      <c r="Q291"/>
      <c r="R291"/>
      <c r="S291"/>
      <c r="T291"/>
      <c r="U291"/>
      <c r="V291"/>
      <c r="W291"/>
      <c r="X291"/>
      <c r="Y291"/>
      <c r="Z291"/>
      <c r="AA291"/>
      <c r="AB291"/>
      <c r="AC291"/>
      <c r="AD291"/>
      <c r="AE291"/>
      <c r="AF291"/>
      <c r="AG291"/>
      <c r="AH291"/>
      <c r="AI291"/>
    </row>
    <row r="292" spans="1:35" s="36" customFormat="1" ht="15.75">
      <c r="A292" s="194"/>
      <c r="B292" s="182"/>
      <c r="C292" s="183"/>
      <c r="D292" s="183"/>
      <c r="E292" s="35"/>
      <c r="F292"/>
      <c r="G292"/>
      <c r="H292"/>
      <c r="I292"/>
      <c r="J292"/>
      <c r="K292"/>
      <c r="L292"/>
      <c r="M292"/>
      <c r="N292"/>
      <c r="O292"/>
      <c r="P292"/>
      <c r="Q292"/>
      <c r="R292"/>
      <c r="S292"/>
      <c r="T292"/>
      <c r="U292"/>
      <c r="V292"/>
      <c r="W292"/>
      <c r="X292"/>
      <c r="Y292"/>
      <c r="Z292"/>
      <c r="AA292"/>
      <c r="AB292"/>
      <c r="AC292"/>
      <c r="AD292"/>
      <c r="AE292"/>
      <c r="AF292"/>
      <c r="AG292"/>
      <c r="AH292"/>
      <c r="AI292"/>
    </row>
    <row r="293" spans="1:35" s="36" customFormat="1" ht="15.75">
      <c r="A293" s="194"/>
      <c r="B293" s="182"/>
      <c r="C293" s="183"/>
      <c r="D293" s="183"/>
      <c r="E293" s="35"/>
      <c r="F293"/>
      <c r="G293"/>
      <c r="H293"/>
      <c r="I293"/>
      <c r="J293"/>
      <c r="K293"/>
      <c r="L293"/>
      <c r="M293"/>
      <c r="N293"/>
      <c r="O293"/>
      <c r="P293"/>
      <c r="Q293"/>
      <c r="R293"/>
      <c r="S293"/>
      <c r="T293"/>
      <c r="U293"/>
      <c r="V293"/>
      <c r="W293"/>
      <c r="X293"/>
      <c r="Y293"/>
      <c r="Z293"/>
      <c r="AA293"/>
      <c r="AB293"/>
      <c r="AC293"/>
      <c r="AD293"/>
      <c r="AE293"/>
      <c r="AF293"/>
      <c r="AG293"/>
      <c r="AH293"/>
      <c r="AI293"/>
    </row>
    <row r="294" spans="1:35" s="36" customFormat="1" ht="15.75">
      <c r="A294" s="194"/>
      <c r="B294" s="182"/>
      <c r="C294" s="183"/>
      <c r="D294" s="183"/>
      <c r="E294" s="35"/>
      <c r="F294"/>
      <c r="G294"/>
      <c r="H294"/>
      <c r="I294"/>
      <c r="J294"/>
      <c r="K294"/>
      <c r="L294"/>
      <c r="M294"/>
      <c r="N294"/>
      <c r="O294"/>
      <c r="P294"/>
      <c r="Q294"/>
      <c r="R294"/>
      <c r="S294"/>
      <c r="T294"/>
      <c r="U294"/>
      <c r="V294"/>
      <c r="W294"/>
      <c r="X294"/>
      <c r="Y294"/>
      <c r="Z294"/>
      <c r="AA294"/>
      <c r="AB294"/>
      <c r="AC294"/>
      <c r="AD294"/>
      <c r="AE294"/>
      <c r="AF294"/>
      <c r="AG294"/>
      <c r="AH294"/>
      <c r="AI294"/>
    </row>
    <row r="295" spans="1:35" s="36" customFormat="1" ht="15.75">
      <c r="A295" s="194"/>
      <c r="B295" s="182"/>
      <c r="C295" s="183"/>
      <c r="D295" s="183"/>
      <c r="E295" s="35"/>
      <c r="F295"/>
      <c r="G295"/>
      <c r="H295"/>
      <c r="I295"/>
      <c r="J295"/>
      <c r="K295"/>
      <c r="L295"/>
      <c r="M295"/>
      <c r="N295"/>
      <c r="O295"/>
      <c r="P295"/>
      <c r="Q295"/>
      <c r="R295"/>
      <c r="S295"/>
      <c r="T295"/>
      <c r="U295"/>
      <c r="V295"/>
      <c r="W295"/>
      <c r="X295"/>
      <c r="Y295"/>
      <c r="Z295"/>
      <c r="AA295"/>
      <c r="AB295"/>
      <c r="AC295"/>
      <c r="AD295"/>
      <c r="AE295"/>
      <c r="AF295"/>
      <c r="AG295"/>
      <c r="AH295"/>
      <c r="AI295"/>
    </row>
    <row r="296" spans="1:35" s="36" customFormat="1" ht="15.75">
      <c r="A296" s="194"/>
      <c r="B296" s="182"/>
      <c r="C296" s="183"/>
      <c r="D296" s="183"/>
      <c r="E296" s="35"/>
      <c r="F296"/>
      <c r="G296"/>
      <c r="H296"/>
      <c r="I296"/>
      <c r="J296"/>
      <c r="K296"/>
      <c r="L296"/>
      <c r="M296"/>
      <c r="N296"/>
      <c r="O296"/>
      <c r="P296"/>
      <c r="Q296"/>
      <c r="R296"/>
      <c r="S296"/>
      <c r="T296"/>
      <c r="U296"/>
      <c r="V296"/>
      <c r="W296"/>
      <c r="X296"/>
      <c r="Y296"/>
      <c r="Z296"/>
      <c r="AA296"/>
      <c r="AB296"/>
      <c r="AC296"/>
      <c r="AD296"/>
      <c r="AE296"/>
      <c r="AF296"/>
      <c r="AG296"/>
      <c r="AH296"/>
      <c r="AI296"/>
    </row>
    <row r="297" spans="1:35" s="36" customFormat="1" ht="15.75">
      <c r="A297" s="194"/>
      <c r="B297" s="182"/>
      <c r="C297" s="183"/>
      <c r="D297" s="183"/>
      <c r="E297" s="35"/>
      <c r="F297"/>
      <c r="G297"/>
      <c r="H297"/>
      <c r="I297"/>
      <c r="J297"/>
      <c r="K297"/>
      <c r="L297"/>
      <c r="M297"/>
      <c r="N297"/>
      <c r="O297"/>
      <c r="P297"/>
      <c r="Q297"/>
      <c r="R297"/>
      <c r="S297"/>
      <c r="T297"/>
      <c r="U297"/>
      <c r="V297"/>
      <c r="W297"/>
      <c r="X297"/>
      <c r="Y297"/>
      <c r="Z297"/>
      <c r="AA297"/>
      <c r="AB297"/>
      <c r="AC297"/>
      <c r="AD297"/>
      <c r="AE297"/>
      <c r="AF297"/>
      <c r="AG297"/>
      <c r="AH297"/>
      <c r="AI297"/>
    </row>
    <row r="298" spans="1:35" s="36" customFormat="1" ht="15.75">
      <c r="A298" s="194"/>
      <c r="B298" s="182"/>
      <c r="C298" s="183"/>
      <c r="D298" s="183"/>
      <c r="E298" s="35"/>
      <c r="F298"/>
      <c r="G298"/>
      <c r="H298"/>
      <c r="I298"/>
      <c r="J298"/>
      <c r="K298"/>
      <c r="L298"/>
      <c r="M298"/>
      <c r="N298"/>
      <c r="O298"/>
      <c r="P298"/>
      <c r="Q298"/>
      <c r="R298"/>
      <c r="S298"/>
      <c r="T298"/>
      <c r="U298"/>
      <c r="V298"/>
      <c r="W298"/>
      <c r="X298"/>
      <c r="Y298"/>
      <c r="Z298"/>
      <c r="AA298"/>
      <c r="AB298"/>
      <c r="AC298"/>
      <c r="AD298"/>
      <c r="AE298"/>
      <c r="AF298"/>
      <c r="AG298"/>
      <c r="AH298"/>
      <c r="AI298"/>
    </row>
    <row r="299" spans="1:35" s="36" customFormat="1" ht="15.75">
      <c r="A299" s="194"/>
      <c r="B299" s="182"/>
      <c r="C299" s="183"/>
      <c r="D299" s="183"/>
      <c r="E299" s="35"/>
      <c r="F299"/>
      <c r="G299"/>
      <c r="H299"/>
      <c r="I299"/>
      <c r="J299"/>
      <c r="K299"/>
      <c r="L299"/>
      <c r="M299"/>
      <c r="N299"/>
      <c r="O299"/>
      <c r="P299"/>
      <c r="Q299"/>
      <c r="R299"/>
      <c r="S299"/>
      <c r="T299"/>
      <c r="U299"/>
      <c r="V299"/>
      <c r="W299"/>
      <c r="X299"/>
      <c r="Y299"/>
      <c r="Z299"/>
      <c r="AA299"/>
      <c r="AB299"/>
      <c r="AC299"/>
      <c r="AD299"/>
      <c r="AE299"/>
      <c r="AF299"/>
      <c r="AG299"/>
      <c r="AH299"/>
      <c r="AI299"/>
    </row>
    <row r="300" spans="1:35" s="36" customFormat="1" ht="15.75">
      <c r="A300" s="194"/>
      <c r="B300" s="182"/>
      <c r="C300" s="183"/>
      <c r="D300" s="183"/>
      <c r="E300" s="35"/>
      <c r="F300"/>
      <c r="G300"/>
      <c r="H300"/>
      <c r="I300"/>
      <c r="J300"/>
      <c r="K300"/>
      <c r="L300"/>
      <c r="M300"/>
      <c r="N300"/>
      <c r="O300"/>
      <c r="P300"/>
      <c r="Q300"/>
      <c r="R300"/>
      <c r="S300"/>
      <c r="T300"/>
      <c r="U300"/>
      <c r="V300"/>
      <c r="W300"/>
      <c r="X300"/>
      <c r="Y300"/>
      <c r="Z300"/>
      <c r="AA300"/>
      <c r="AB300"/>
      <c r="AC300"/>
      <c r="AD300"/>
      <c r="AE300"/>
      <c r="AF300"/>
      <c r="AG300"/>
      <c r="AH300"/>
      <c r="AI300"/>
    </row>
    <row r="301" spans="1:35" ht="13.15" customHeight="1" thickBot="1">
      <c r="A301" s="32"/>
      <c r="B301" s="351" t="s">
        <v>598</v>
      </c>
      <c r="C301" s="351"/>
      <c r="D301" s="351"/>
      <c r="E301" s="34"/>
    </row>
    <row r="302" spans="1:35" ht="13.5" thickTop="1">
      <c r="D302" s="219"/>
    </row>
  </sheetData>
  <sheetProtection password="C453" sheet="1" formatColumns="0" formatRows="0" insertRows="0" deleteRows="0" sort="0"/>
  <mergeCells count="4">
    <mergeCell ref="A1:E1"/>
    <mergeCell ref="B2:D3"/>
    <mergeCell ref="B4:D4"/>
    <mergeCell ref="B301:D301"/>
  </mergeCells>
  <phoneticPr fontId="36"/>
  <hyperlinks>
    <hyperlink ref="B4:D4" location="Declaration!D8" display="Click here to return to Declaration tab"/>
  </hyperlinks>
  <pageMargins left="0.70866141732283505" right="0.70866141732283505" top="0.74803149606299202" bottom="0.74803149606299202" header="0.31496062992126" footer="0.31496062992126"/>
  <pageSetup scale="56" fitToHeight="100" pageOrder="overThenDown" orientation="portrait" r:id="rId1"/>
  <headerFooter>
    <oddFooter>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P181"/>
  <sheetViews>
    <sheetView zoomScaleNormal="100" workbookViewId="0">
      <pane xSplit="3" ySplit="1" topLeftCell="D104" activePane="bottomRight" state="frozen"/>
      <selection pane="topRight" activeCell="D1" sqref="D1"/>
      <selection pane="bottomLeft" activeCell="A2" sqref="A2"/>
      <selection pane="bottomRight" activeCell="C122" sqref="C122"/>
    </sheetView>
  </sheetViews>
  <sheetFormatPr defaultColWidth="8.75" defaultRowHeight="12.75"/>
  <cols>
    <col min="1" max="1" width="13.125" style="57" bestFit="1" customWidth="1"/>
    <col min="2" max="2" width="10.875" style="57" bestFit="1" customWidth="1"/>
    <col min="3" max="3" width="5" style="57" bestFit="1" customWidth="1"/>
    <col min="4" max="5" width="10.625" style="57" customWidth="1"/>
    <col min="6" max="6" width="15" style="57" customWidth="1"/>
    <col min="7" max="12" width="10.625" style="57" customWidth="1"/>
    <col min="13" max="16384" width="8.75" style="57"/>
  </cols>
  <sheetData>
    <row r="1" spans="1:12">
      <c r="B1" s="56" t="s">
        <v>2325</v>
      </c>
      <c r="C1" s="56" t="s">
        <v>2380</v>
      </c>
      <c r="D1" s="57" t="s">
        <v>1017</v>
      </c>
      <c r="E1" s="58" t="s">
        <v>2327</v>
      </c>
      <c r="F1" s="58" t="s">
        <v>2328</v>
      </c>
      <c r="G1" s="57" t="s">
        <v>2326</v>
      </c>
      <c r="H1" s="57" t="s">
        <v>2329</v>
      </c>
      <c r="I1" s="57" t="s">
        <v>2330</v>
      </c>
      <c r="J1" s="57" t="s">
        <v>2331</v>
      </c>
      <c r="K1" s="57" t="s">
        <v>2332</v>
      </c>
      <c r="L1" s="57" t="s">
        <v>2333</v>
      </c>
    </row>
    <row r="2" spans="1:12">
      <c r="A2" s="57" t="str">
        <f>B2&amp;C2</f>
        <v>InstructionsA1</v>
      </c>
      <c r="B2" s="57" t="s">
        <v>2324</v>
      </c>
      <c r="C2" s="57" t="s">
        <v>2381</v>
      </c>
      <c r="D2" s="57" t="s">
        <v>2334</v>
      </c>
      <c r="E2" s="57" t="s">
        <v>635</v>
      </c>
      <c r="F2" s="57" t="s">
        <v>636</v>
      </c>
      <c r="G2" s="57" t="s">
        <v>1777</v>
      </c>
      <c r="H2" s="57" t="s">
        <v>637</v>
      </c>
      <c r="I2" s="57" t="s">
        <v>638</v>
      </c>
      <c r="J2" s="57" t="s">
        <v>1141</v>
      </c>
      <c r="K2" s="57" t="s">
        <v>2335</v>
      </c>
      <c r="L2" s="57" t="s">
        <v>2093</v>
      </c>
    </row>
    <row r="3" spans="1:12">
      <c r="A3" s="57" t="str">
        <f t="shared" ref="A3:A66" si="0">B3&amp;C3</f>
        <v>InstructionsA2</v>
      </c>
      <c r="B3" s="57" t="s">
        <v>2324</v>
      </c>
      <c r="C3" s="57" t="s">
        <v>2382</v>
      </c>
      <c r="D3" s="57" t="s">
        <v>1003</v>
      </c>
      <c r="E3" s="57" t="s">
        <v>1050</v>
      </c>
      <c r="F3" s="57" t="s">
        <v>1051</v>
      </c>
      <c r="G3" s="57" t="s">
        <v>639</v>
      </c>
      <c r="H3" s="57" t="s">
        <v>1003</v>
      </c>
      <c r="I3" s="57" t="s">
        <v>640</v>
      </c>
      <c r="J3" s="57" t="s">
        <v>641</v>
      </c>
      <c r="K3" s="57" t="s">
        <v>1142</v>
      </c>
      <c r="L3" s="57" t="s">
        <v>2094</v>
      </c>
    </row>
    <row r="4" spans="1:12">
      <c r="A4" s="57" t="str">
        <f t="shared" si="0"/>
        <v>InstructionsA3</v>
      </c>
      <c r="B4" s="57" t="s">
        <v>2324</v>
      </c>
      <c r="C4" s="57" t="s">
        <v>2383</v>
      </c>
      <c r="D4" s="57" t="s">
        <v>573</v>
      </c>
      <c r="E4" s="57" t="s">
        <v>642</v>
      </c>
      <c r="F4" s="57" t="s">
        <v>643</v>
      </c>
      <c r="G4" s="57" t="s">
        <v>1778</v>
      </c>
      <c r="H4" s="57" t="s">
        <v>644</v>
      </c>
      <c r="I4" s="57" t="s">
        <v>2336</v>
      </c>
      <c r="J4" s="57" t="s">
        <v>1576</v>
      </c>
      <c r="K4" s="57" t="s">
        <v>1143</v>
      </c>
      <c r="L4" s="57" t="s">
        <v>2095</v>
      </c>
    </row>
    <row r="5" spans="1:12">
      <c r="A5" s="57" t="str">
        <f t="shared" si="0"/>
        <v>InstructionsA4</v>
      </c>
      <c r="B5" s="57" t="s">
        <v>2324</v>
      </c>
      <c r="C5" s="57" t="s">
        <v>2384</v>
      </c>
      <c r="D5" s="56" t="s">
        <v>1745</v>
      </c>
      <c r="E5" s="57" t="s">
        <v>1765</v>
      </c>
      <c r="F5" s="56" t="s">
        <v>2573</v>
      </c>
      <c r="G5" s="57" t="s">
        <v>1766</v>
      </c>
      <c r="H5" s="57" t="s">
        <v>1767</v>
      </c>
      <c r="I5" s="57" t="s">
        <v>1768</v>
      </c>
      <c r="J5" s="57" t="s">
        <v>1769</v>
      </c>
      <c r="K5" s="57" t="s">
        <v>1770</v>
      </c>
      <c r="L5" s="57" t="s">
        <v>2096</v>
      </c>
    </row>
    <row r="6" spans="1:12">
      <c r="A6" s="57" t="str">
        <f t="shared" si="0"/>
        <v>InstructionsA6</v>
      </c>
      <c r="B6" s="57" t="s">
        <v>2324</v>
      </c>
      <c r="C6" s="57" t="s">
        <v>2385</v>
      </c>
      <c r="D6" s="56" t="s">
        <v>2552</v>
      </c>
      <c r="E6" s="56" t="s">
        <v>2553</v>
      </c>
      <c r="F6" s="56" t="s">
        <v>2554</v>
      </c>
      <c r="G6" s="57" t="s">
        <v>645</v>
      </c>
      <c r="H6" s="56" t="s">
        <v>2555</v>
      </c>
      <c r="I6" s="56" t="s">
        <v>2556</v>
      </c>
      <c r="J6" s="56" t="s">
        <v>2557</v>
      </c>
      <c r="K6" s="56" t="s">
        <v>2558</v>
      </c>
      <c r="L6" s="56" t="s">
        <v>2559</v>
      </c>
    </row>
    <row r="7" spans="1:12">
      <c r="A7" s="57" t="str">
        <f t="shared" si="0"/>
        <v>InstructionsA7</v>
      </c>
      <c r="B7" s="57" t="s">
        <v>2324</v>
      </c>
      <c r="C7" s="57" t="s">
        <v>2386</v>
      </c>
      <c r="D7" s="57" t="s">
        <v>2337</v>
      </c>
      <c r="E7" s="57" t="s">
        <v>1027</v>
      </c>
      <c r="F7" s="57" t="s">
        <v>646</v>
      </c>
      <c r="G7" s="57" t="s">
        <v>647</v>
      </c>
      <c r="H7" s="57" t="s">
        <v>2338</v>
      </c>
      <c r="I7" s="57" t="s">
        <v>648</v>
      </c>
      <c r="J7" s="57" t="s">
        <v>1577</v>
      </c>
      <c r="K7" s="57" t="s">
        <v>2339</v>
      </c>
      <c r="L7" s="57" t="s">
        <v>2097</v>
      </c>
    </row>
    <row r="8" spans="1:12">
      <c r="A8" s="57" t="str">
        <f t="shared" si="0"/>
        <v>InstructionsA8</v>
      </c>
      <c r="B8" s="57" t="s">
        <v>2324</v>
      </c>
      <c r="C8" s="57" t="s">
        <v>2387</v>
      </c>
      <c r="D8" s="57" t="s">
        <v>574</v>
      </c>
      <c r="E8" s="57" t="s">
        <v>649</v>
      </c>
      <c r="F8" s="57" t="s">
        <v>650</v>
      </c>
      <c r="G8" s="57" t="s">
        <v>651</v>
      </c>
      <c r="H8" s="57" t="s">
        <v>2340</v>
      </c>
      <c r="I8" s="57" t="s">
        <v>652</v>
      </c>
      <c r="J8" s="57" t="s">
        <v>1578</v>
      </c>
      <c r="K8" s="57" t="s">
        <v>1144</v>
      </c>
      <c r="L8" s="57" t="s">
        <v>2098</v>
      </c>
    </row>
    <row r="9" spans="1:12">
      <c r="A9" s="57" t="str">
        <f t="shared" si="0"/>
        <v>InstructionsA9</v>
      </c>
      <c r="B9" s="57" t="s">
        <v>2324</v>
      </c>
      <c r="C9" s="57" t="s">
        <v>2388</v>
      </c>
      <c r="D9" s="57" t="s">
        <v>575</v>
      </c>
      <c r="E9" s="57" t="s">
        <v>653</v>
      </c>
      <c r="F9" s="57" t="s">
        <v>654</v>
      </c>
      <c r="G9" s="57" t="s">
        <v>655</v>
      </c>
      <c r="H9" s="57" t="s">
        <v>656</v>
      </c>
      <c r="I9" s="57" t="s">
        <v>2341</v>
      </c>
      <c r="J9" s="57" t="s">
        <v>1579</v>
      </c>
      <c r="K9" s="57" t="s">
        <v>1145</v>
      </c>
      <c r="L9" s="57" t="s">
        <v>2099</v>
      </c>
    </row>
    <row r="10" spans="1:12">
      <c r="A10" s="57" t="str">
        <f t="shared" si="0"/>
        <v>InstructionsA10</v>
      </c>
      <c r="B10" s="57" t="s">
        <v>2324</v>
      </c>
      <c r="C10" s="57" t="s">
        <v>2389</v>
      </c>
      <c r="D10" s="57" t="s">
        <v>576</v>
      </c>
      <c r="E10" s="57" t="s">
        <v>657</v>
      </c>
      <c r="F10" s="57" t="s">
        <v>658</v>
      </c>
      <c r="G10" s="57" t="s">
        <v>659</v>
      </c>
      <c r="H10" s="57" t="s">
        <v>660</v>
      </c>
      <c r="I10" s="57" t="s">
        <v>661</v>
      </c>
      <c r="J10" s="57" t="s">
        <v>1580</v>
      </c>
      <c r="K10" s="57" t="s">
        <v>1146</v>
      </c>
      <c r="L10" s="57" t="s">
        <v>2100</v>
      </c>
    </row>
    <row r="11" spans="1:12">
      <c r="A11" s="57" t="str">
        <f t="shared" si="0"/>
        <v>InstructionsA11</v>
      </c>
      <c r="B11" s="57" t="s">
        <v>2324</v>
      </c>
      <c r="C11" s="57" t="s">
        <v>2390</v>
      </c>
      <c r="D11" s="57" t="s">
        <v>577</v>
      </c>
      <c r="E11" s="57" t="s">
        <v>662</v>
      </c>
      <c r="F11" s="57" t="s">
        <v>663</v>
      </c>
      <c r="G11" s="57" t="s">
        <v>664</v>
      </c>
      <c r="H11" s="57" t="s">
        <v>665</v>
      </c>
      <c r="I11" s="57" t="s">
        <v>666</v>
      </c>
      <c r="J11" s="57" t="s">
        <v>667</v>
      </c>
      <c r="K11" s="57" t="s">
        <v>1147</v>
      </c>
      <c r="L11" s="57" t="s">
        <v>2101</v>
      </c>
    </row>
    <row r="12" spans="1:12">
      <c r="A12" s="57" t="str">
        <f t="shared" si="0"/>
        <v>InstructionsA12</v>
      </c>
      <c r="B12" s="57" t="s">
        <v>2324</v>
      </c>
      <c r="C12" s="57" t="s">
        <v>2391</v>
      </c>
      <c r="D12" s="57" t="s">
        <v>1750</v>
      </c>
      <c r="E12" s="57" t="s">
        <v>668</v>
      </c>
      <c r="F12" s="56" t="s">
        <v>2574</v>
      </c>
      <c r="G12" s="57" t="s">
        <v>669</v>
      </c>
      <c r="H12" s="57" t="s">
        <v>2342</v>
      </c>
      <c r="I12" s="57" t="s">
        <v>670</v>
      </c>
      <c r="J12" s="57" t="s">
        <v>671</v>
      </c>
      <c r="K12" s="57" t="s">
        <v>1148</v>
      </c>
      <c r="L12" s="57" t="s">
        <v>2102</v>
      </c>
    </row>
    <row r="13" spans="1:12">
      <c r="A13" s="57" t="str">
        <f t="shared" si="0"/>
        <v>InstructionsA13</v>
      </c>
      <c r="B13" s="57" t="s">
        <v>2324</v>
      </c>
      <c r="C13" s="57" t="s">
        <v>2392</v>
      </c>
      <c r="D13" s="57" t="s">
        <v>578</v>
      </c>
      <c r="E13" s="57" t="s">
        <v>672</v>
      </c>
      <c r="F13" s="57" t="s">
        <v>673</v>
      </c>
      <c r="G13" s="57" t="s">
        <v>674</v>
      </c>
      <c r="H13" s="57" t="s">
        <v>675</v>
      </c>
      <c r="I13" s="57" t="s">
        <v>676</v>
      </c>
      <c r="J13" s="57" t="s">
        <v>1581</v>
      </c>
      <c r="K13" s="57" t="s">
        <v>1149</v>
      </c>
      <c r="L13" s="57" t="s">
        <v>2103</v>
      </c>
    </row>
    <row r="14" spans="1:12">
      <c r="A14" s="57" t="str">
        <f t="shared" si="0"/>
        <v>InstructionsA14</v>
      </c>
      <c r="B14" s="57" t="s">
        <v>2324</v>
      </c>
      <c r="C14" s="57" t="s">
        <v>2393</v>
      </c>
      <c r="D14" s="57" t="s">
        <v>579</v>
      </c>
      <c r="E14" s="57" t="s">
        <v>677</v>
      </c>
      <c r="F14" s="57" t="s">
        <v>678</v>
      </c>
      <c r="G14" s="57" t="s">
        <v>679</v>
      </c>
      <c r="H14" s="57" t="s">
        <v>680</v>
      </c>
      <c r="I14" s="57" t="s">
        <v>681</v>
      </c>
      <c r="J14" s="57" t="s">
        <v>1582</v>
      </c>
      <c r="K14" s="57" t="s">
        <v>1150</v>
      </c>
      <c r="L14" s="57" t="s">
        <v>2104</v>
      </c>
    </row>
    <row r="15" spans="1:12" ht="12.6" customHeight="1">
      <c r="A15" s="57" t="str">
        <f t="shared" si="0"/>
        <v>InstructionsA16</v>
      </c>
      <c r="B15" s="57" t="s">
        <v>2324</v>
      </c>
      <c r="C15" s="57" t="s">
        <v>2394</v>
      </c>
      <c r="D15" s="57" t="s">
        <v>602</v>
      </c>
      <c r="E15" s="57" t="s">
        <v>682</v>
      </c>
      <c r="F15" s="57" t="s">
        <v>683</v>
      </c>
      <c r="G15" s="57" t="s">
        <v>684</v>
      </c>
      <c r="H15" s="130" t="s">
        <v>2830</v>
      </c>
      <c r="I15" s="57" t="s">
        <v>2343</v>
      </c>
      <c r="J15" s="57" t="s">
        <v>1583</v>
      </c>
      <c r="K15" s="57" t="s">
        <v>1151</v>
      </c>
      <c r="L15" s="57" t="s">
        <v>2831</v>
      </c>
    </row>
    <row r="16" spans="1:12">
      <c r="A16" s="57" t="str">
        <f t="shared" si="0"/>
        <v>InstructionsA17</v>
      </c>
      <c r="B16" s="57" t="s">
        <v>2324</v>
      </c>
      <c r="C16" s="57" t="s">
        <v>2395</v>
      </c>
      <c r="D16" s="57" t="s">
        <v>603</v>
      </c>
      <c r="E16" s="57" t="s">
        <v>685</v>
      </c>
      <c r="F16" s="57" t="s">
        <v>686</v>
      </c>
      <c r="G16" s="57" t="s">
        <v>687</v>
      </c>
      <c r="H16" s="57" t="s">
        <v>2344</v>
      </c>
      <c r="I16" s="57" t="s">
        <v>688</v>
      </c>
      <c r="J16" s="57" t="s">
        <v>1584</v>
      </c>
      <c r="K16" s="57" t="s">
        <v>1152</v>
      </c>
      <c r="L16" s="57" t="s">
        <v>2105</v>
      </c>
    </row>
    <row r="17" spans="1:12">
      <c r="A17" s="57" t="str">
        <f t="shared" si="0"/>
        <v>InstructionsA18</v>
      </c>
      <c r="B17" s="57" t="s">
        <v>2324</v>
      </c>
      <c r="C17" s="57" t="s">
        <v>2396</v>
      </c>
      <c r="D17" s="57" t="s">
        <v>604</v>
      </c>
      <c r="E17" s="57" t="s">
        <v>689</v>
      </c>
      <c r="F17" s="57" t="s">
        <v>690</v>
      </c>
      <c r="G17" s="57" t="s">
        <v>691</v>
      </c>
      <c r="H17" s="57" t="s">
        <v>692</v>
      </c>
      <c r="I17" s="57" t="s">
        <v>693</v>
      </c>
      <c r="J17" s="57" t="s">
        <v>1585</v>
      </c>
      <c r="K17" s="57" t="s">
        <v>1153</v>
      </c>
      <c r="L17" s="57" t="s">
        <v>2106</v>
      </c>
    </row>
    <row r="18" spans="1:12">
      <c r="A18" s="57" t="str">
        <f t="shared" si="0"/>
        <v>InstructionsA19</v>
      </c>
      <c r="B18" s="57" t="s">
        <v>2324</v>
      </c>
      <c r="C18" s="57" t="s">
        <v>2397</v>
      </c>
      <c r="D18" s="57" t="s">
        <v>605</v>
      </c>
      <c r="E18" s="57" t="s">
        <v>694</v>
      </c>
      <c r="F18" s="57" t="s">
        <v>695</v>
      </c>
      <c r="G18" s="57" t="s">
        <v>696</v>
      </c>
      <c r="H18" s="57" t="s">
        <v>2345</v>
      </c>
      <c r="I18" s="57" t="s">
        <v>697</v>
      </c>
      <c r="J18" s="57" t="s">
        <v>1586</v>
      </c>
      <c r="K18" s="57" t="s">
        <v>1154</v>
      </c>
      <c r="L18" s="57" t="s">
        <v>2107</v>
      </c>
    </row>
    <row r="19" spans="1:12">
      <c r="A19" s="57" t="str">
        <f t="shared" si="0"/>
        <v>InstructionsA20</v>
      </c>
      <c r="B19" s="57" t="s">
        <v>2324</v>
      </c>
      <c r="C19" s="57" t="s">
        <v>2398</v>
      </c>
      <c r="D19" s="57" t="s">
        <v>606</v>
      </c>
      <c r="E19" s="57" t="s">
        <v>698</v>
      </c>
      <c r="F19" s="57" t="s">
        <v>699</v>
      </c>
      <c r="G19" s="57" t="s">
        <v>700</v>
      </c>
      <c r="H19" s="57" t="s">
        <v>701</v>
      </c>
      <c r="I19" s="57" t="s">
        <v>1380</v>
      </c>
      <c r="J19" s="57" t="s">
        <v>1587</v>
      </c>
      <c r="K19" s="57" t="s">
        <v>1155</v>
      </c>
      <c r="L19" s="57" t="s">
        <v>2108</v>
      </c>
    </row>
    <row r="20" spans="1:12">
      <c r="A20" s="57" t="str">
        <f t="shared" si="0"/>
        <v>InstructionsA21</v>
      </c>
      <c r="B20" s="57" t="s">
        <v>2324</v>
      </c>
      <c r="C20" s="57" t="s">
        <v>2399</v>
      </c>
      <c r="D20" s="57" t="s">
        <v>607</v>
      </c>
      <c r="E20" s="57" t="s">
        <v>1381</v>
      </c>
      <c r="F20" s="57" t="s">
        <v>1382</v>
      </c>
      <c r="G20" s="57" t="s">
        <v>1383</v>
      </c>
      <c r="H20" s="57" t="s">
        <v>1384</v>
      </c>
      <c r="I20" s="57" t="s">
        <v>1385</v>
      </c>
      <c r="J20" s="57" t="s">
        <v>1588</v>
      </c>
      <c r="K20" s="57" t="s">
        <v>1156</v>
      </c>
      <c r="L20" s="57" t="s">
        <v>2109</v>
      </c>
    </row>
    <row r="21" spans="1:12">
      <c r="A21" s="57" t="str">
        <f t="shared" si="0"/>
        <v>InstructionsA22</v>
      </c>
      <c r="B21" s="57" t="s">
        <v>2324</v>
      </c>
      <c r="C21" s="57" t="s">
        <v>2400</v>
      </c>
      <c r="D21" s="57" t="s">
        <v>608</v>
      </c>
      <c r="E21" s="57" t="s">
        <v>1386</v>
      </c>
      <c r="F21" s="57" t="s">
        <v>1387</v>
      </c>
      <c r="G21" s="57" t="s">
        <v>1388</v>
      </c>
      <c r="H21" s="57" t="s">
        <v>1389</v>
      </c>
      <c r="I21" s="57" t="s">
        <v>2346</v>
      </c>
      <c r="J21" s="57" t="s">
        <v>1589</v>
      </c>
      <c r="K21" s="57" t="s">
        <v>1157</v>
      </c>
      <c r="L21" s="57" t="s">
        <v>2110</v>
      </c>
    </row>
    <row r="22" spans="1:12">
      <c r="A22" s="57" t="str">
        <f t="shared" si="0"/>
        <v>InstructionsA23</v>
      </c>
      <c r="B22" s="57" t="s">
        <v>2324</v>
      </c>
      <c r="C22" s="57" t="s">
        <v>2401</v>
      </c>
      <c r="D22" s="57" t="s">
        <v>609</v>
      </c>
      <c r="E22" s="57" t="s">
        <v>1390</v>
      </c>
      <c r="F22" s="56" t="s">
        <v>2575</v>
      </c>
      <c r="G22" s="57" t="s">
        <v>1391</v>
      </c>
      <c r="H22" s="57" t="s">
        <v>1392</v>
      </c>
      <c r="I22" s="57" t="s">
        <v>2347</v>
      </c>
      <c r="J22" s="57" t="s">
        <v>1590</v>
      </c>
      <c r="K22" s="57" t="s">
        <v>1158</v>
      </c>
      <c r="L22" s="57" t="s">
        <v>2111</v>
      </c>
    </row>
    <row r="23" spans="1:12">
      <c r="A23" s="57" t="str">
        <f t="shared" si="0"/>
        <v>InstructionsA24</v>
      </c>
      <c r="B23" s="57" t="s">
        <v>2324</v>
      </c>
      <c r="C23" s="57" t="s">
        <v>2402</v>
      </c>
      <c r="D23" s="57" t="s">
        <v>610</v>
      </c>
      <c r="E23" s="57" t="s">
        <v>1393</v>
      </c>
      <c r="F23" s="57" t="s">
        <v>1394</v>
      </c>
      <c r="G23" s="57" t="s">
        <v>1395</v>
      </c>
      <c r="H23" s="57" t="s">
        <v>1396</v>
      </c>
      <c r="I23" s="57" t="s">
        <v>1397</v>
      </c>
      <c r="J23" s="57" t="s">
        <v>1591</v>
      </c>
      <c r="K23" s="57" t="s">
        <v>1159</v>
      </c>
      <c r="L23" s="57" t="s">
        <v>2112</v>
      </c>
    </row>
    <row r="24" spans="1:12">
      <c r="A24" s="57" t="str">
        <f t="shared" si="0"/>
        <v>InstructionsA25</v>
      </c>
      <c r="B24" s="57" t="s">
        <v>2324</v>
      </c>
      <c r="C24" s="57" t="s">
        <v>2403</v>
      </c>
      <c r="D24" s="57" t="s">
        <v>611</v>
      </c>
      <c r="E24" s="57" t="s">
        <v>1398</v>
      </c>
      <c r="F24" s="57" t="s">
        <v>1399</v>
      </c>
      <c r="G24" s="57" t="s">
        <v>1779</v>
      </c>
      <c r="H24" s="57" t="s">
        <v>1400</v>
      </c>
      <c r="I24" s="57" t="s">
        <v>1401</v>
      </c>
      <c r="J24" s="57" t="s">
        <v>1592</v>
      </c>
      <c r="K24" s="57" t="s">
        <v>1160</v>
      </c>
      <c r="L24" s="57" t="s">
        <v>2113</v>
      </c>
    </row>
    <row r="25" spans="1:12">
      <c r="A25" s="57" t="str">
        <f t="shared" si="0"/>
        <v>InstructionsA26</v>
      </c>
      <c r="B25" s="57" t="s">
        <v>2324</v>
      </c>
      <c r="C25" s="57" t="s">
        <v>2404</v>
      </c>
      <c r="D25" s="57" t="s">
        <v>612</v>
      </c>
      <c r="E25" s="57" t="s">
        <v>1402</v>
      </c>
      <c r="F25" s="57" t="s">
        <v>1403</v>
      </c>
      <c r="G25" s="57" t="s">
        <v>1404</v>
      </c>
      <c r="H25" s="57" t="s">
        <v>1405</v>
      </c>
      <c r="I25" s="57" t="s">
        <v>1406</v>
      </c>
      <c r="J25" s="57" t="s">
        <v>1593</v>
      </c>
      <c r="K25" s="57" t="s">
        <v>1161</v>
      </c>
      <c r="L25" s="57" t="s">
        <v>2114</v>
      </c>
    </row>
    <row r="26" spans="1:12">
      <c r="A26" s="57" t="str">
        <f t="shared" si="0"/>
        <v>InstructionsA28</v>
      </c>
      <c r="B26" s="57" t="s">
        <v>2324</v>
      </c>
      <c r="C26" s="57" t="s">
        <v>2576</v>
      </c>
      <c r="D26" s="56" t="s">
        <v>2560</v>
      </c>
      <c r="E26" s="56" t="s">
        <v>2561</v>
      </c>
      <c r="F26" s="56" t="s">
        <v>2562</v>
      </c>
      <c r="G26" s="57" t="s">
        <v>1407</v>
      </c>
      <c r="H26" s="56" t="s">
        <v>2563</v>
      </c>
      <c r="I26" s="56" t="s">
        <v>2564</v>
      </c>
      <c r="J26" s="56" t="s">
        <v>2565</v>
      </c>
      <c r="K26" s="56" t="s">
        <v>2566</v>
      </c>
      <c r="L26" s="56" t="s">
        <v>2567</v>
      </c>
    </row>
    <row r="27" spans="1:12">
      <c r="A27" s="57" t="str">
        <f t="shared" si="0"/>
        <v>InstructionsA29</v>
      </c>
      <c r="B27" s="57" t="s">
        <v>2324</v>
      </c>
      <c r="C27" s="57" t="s">
        <v>2405</v>
      </c>
      <c r="D27" s="57" t="s">
        <v>600</v>
      </c>
      <c r="E27" s="57" t="s">
        <v>2348</v>
      </c>
      <c r="F27" s="57" t="s">
        <v>1408</v>
      </c>
      <c r="G27" s="57" t="s">
        <v>1409</v>
      </c>
      <c r="H27" s="57" t="s">
        <v>1410</v>
      </c>
      <c r="I27" s="57" t="s">
        <v>2349</v>
      </c>
      <c r="J27" s="57" t="s">
        <v>1594</v>
      </c>
      <c r="K27" s="57" t="s">
        <v>1162</v>
      </c>
      <c r="L27" s="57" t="s">
        <v>2115</v>
      </c>
    </row>
    <row r="28" spans="1:12">
      <c r="A28" s="57" t="str">
        <f t="shared" si="0"/>
        <v>InstructionsA30</v>
      </c>
      <c r="B28" s="57" t="s">
        <v>2324</v>
      </c>
      <c r="C28" s="57" t="s">
        <v>2406</v>
      </c>
      <c r="D28" s="57" t="s">
        <v>2350</v>
      </c>
      <c r="E28" s="57" t="s">
        <v>1411</v>
      </c>
      <c r="F28" s="57" t="s">
        <v>1412</v>
      </c>
      <c r="G28" s="57" t="s">
        <v>1413</v>
      </c>
      <c r="H28" s="57" t="s">
        <v>1414</v>
      </c>
      <c r="I28" s="57" t="s">
        <v>1415</v>
      </c>
      <c r="J28" s="57" t="s">
        <v>1595</v>
      </c>
      <c r="K28" s="57" t="s">
        <v>2351</v>
      </c>
      <c r="L28" s="57" t="s">
        <v>2116</v>
      </c>
    </row>
    <row r="29" spans="1:12">
      <c r="A29" s="57" t="str">
        <f t="shared" si="0"/>
        <v>InstructionsA31</v>
      </c>
      <c r="B29" s="57" t="s">
        <v>2324</v>
      </c>
      <c r="C29" s="57" t="s">
        <v>2407</v>
      </c>
      <c r="D29" s="57" t="s">
        <v>2352</v>
      </c>
      <c r="E29" s="57" t="s">
        <v>1416</v>
      </c>
      <c r="F29" s="57" t="s">
        <v>1417</v>
      </c>
      <c r="G29" s="57" t="s">
        <v>1418</v>
      </c>
      <c r="H29" s="57" t="s">
        <v>702</v>
      </c>
      <c r="I29" s="57" t="s">
        <v>703</v>
      </c>
      <c r="J29" s="57" t="s">
        <v>1596</v>
      </c>
      <c r="K29" s="57" t="s">
        <v>2353</v>
      </c>
      <c r="L29" s="57" t="s">
        <v>2117</v>
      </c>
    </row>
    <row r="30" spans="1:12">
      <c r="A30" s="57" t="str">
        <f t="shared" si="0"/>
        <v>InstructionsA32</v>
      </c>
      <c r="B30" s="57" t="s">
        <v>2324</v>
      </c>
      <c r="C30" s="57" t="s">
        <v>2408</v>
      </c>
      <c r="D30" s="57" t="s">
        <v>2354</v>
      </c>
      <c r="E30" s="57" t="s">
        <v>704</v>
      </c>
      <c r="F30" s="57" t="s">
        <v>705</v>
      </c>
      <c r="G30" s="57" t="s">
        <v>706</v>
      </c>
      <c r="H30" s="57" t="s">
        <v>2355</v>
      </c>
      <c r="I30" s="57" t="s">
        <v>707</v>
      </c>
      <c r="J30" s="57" t="s">
        <v>1597</v>
      </c>
      <c r="K30" s="57" t="s">
        <v>2356</v>
      </c>
      <c r="L30" s="57" t="s">
        <v>2118</v>
      </c>
    </row>
    <row r="31" spans="1:12">
      <c r="A31" s="57" t="str">
        <f t="shared" si="0"/>
        <v>InstructionsA33</v>
      </c>
      <c r="B31" s="57" t="s">
        <v>2324</v>
      </c>
      <c r="C31" s="57" t="s">
        <v>2409</v>
      </c>
      <c r="D31" s="57" t="s">
        <v>2357</v>
      </c>
      <c r="E31" s="57" t="s">
        <v>708</v>
      </c>
      <c r="F31" s="57" t="s">
        <v>709</v>
      </c>
      <c r="G31" s="57" t="s">
        <v>1780</v>
      </c>
      <c r="H31" s="57" t="s">
        <v>2358</v>
      </c>
      <c r="I31" s="57" t="s">
        <v>710</v>
      </c>
      <c r="J31" s="57" t="s">
        <v>1598</v>
      </c>
      <c r="K31" s="57" t="s">
        <v>2359</v>
      </c>
      <c r="L31" s="57" t="s">
        <v>2119</v>
      </c>
    </row>
    <row r="32" spans="1:12">
      <c r="A32" s="57" t="str">
        <f t="shared" si="0"/>
        <v>InstructionsA34</v>
      </c>
      <c r="B32" s="57" t="s">
        <v>2324</v>
      </c>
      <c r="C32" s="57" t="s">
        <v>2410</v>
      </c>
      <c r="D32" s="57" t="s">
        <v>2360</v>
      </c>
      <c r="E32" s="57" t="s">
        <v>711</v>
      </c>
      <c r="F32" s="57" t="s">
        <v>712</v>
      </c>
      <c r="G32" s="57" t="s">
        <v>1048</v>
      </c>
      <c r="H32" s="57" t="s">
        <v>1751</v>
      </c>
      <c r="I32" s="57" t="s">
        <v>2361</v>
      </c>
      <c r="J32" s="57" t="s">
        <v>1599</v>
      </c>
      <c r="K32" s="57" t="s">
        <v>2362</v>
      </c>
      <c r="L32" s="57" t="s">
        <v>2120</v>
      </c>
    </row>
    <row r="33" spans="1:12">
      <c r="A33" s="57" t="str">
        <f t="shared" si="0"/>
        <v>InstructionsA35</v>
      </c>
      <c r="B33" s="57" t="s">
        <v>2324</v>
      </c>
      <c r="C33" s="57" t="s">
        <v>2411</v>
      </c>
      <c r="D33" s="57" t="s">
        <v>2363</v>
      </c>
      <c r="E33" s="57" t="s">
        <v>713</v>
      </c>
      <c r="F33" s="57" t="s">
        <v>714</v>
      </c>
      <c r="G33" s="57" t="s">
        <v>1049</v>
      </c>
      <c r="H33" s="57" t="s">
        <v>715</v>
      </c>
      <c r="I33" s="57" t="s">
        <v>716</v>
      </c>
      <c r="J33" s="57" t="s">
        <v>1600</v>
      </c>
      <c r="K33" s="57" t="s">
        <v>2364</v>
      </c>
      <c r="L33" s="57" t="s">
        <v>2121</v>
      </c>
    </row>
    <row r="34" spans="1:12">
      <c r="A34" s="57" t="str">
        <f t="shared" si="0"/>
        <v>InstructionsA36</v>
      </c>
      <c r="B34" s="57" t="s">
        <v>2324</v>
      </c>
      <c r="C34" s="57" t="s">
        <v>2412</v>
      </c>
      <c r="D34" s="57" t="s">
        <v>2365</v>
      </c>
      <c r="E34" s="57" t="s">
        <v>717</v>
      </c>
      <c r="F34" s="57" t="s">
        <v>718</v>
      </c>
      <c r="G34" s="57" t="s">
        <v>719</v>
      </c>
      <c r="H34" s="57" t="s">
        <v>720</v>
      </c>
      <c r="I34" s="57" t="s">
        <v>721</v>
      </c>
      <c r="J34" s="57" t="s">
        <v>1601</v>
      </c>
      <c r="K34" s="57" t="s">
        <v>2550</v>
      </c>
      <c r="L34" s="57" t="s">
        <v>2122</v>
      </c>
    </row>
    <row r="35" spans="1:12">
      <c r="A35" s="57" t="str">
        <f t="shared" si="0"/>
        <v>InstructionsA37</v>
      </c>
      <c r="B35" s="57" t="s">
        <v>2324</v>
      </c>
      <c r="C35" s="57" t="s">
        <v>2413</v>
      </c>
      <c r="D35" s="57" t="s">
        <v>2366</v>
      </c>
      <c r="E35" s="57" t="s">
        <v>722</v>
      </c>
      <c r="F35" s="57" t="s">
        <v>723</v>
      </c>
      <c r="G35" s="57" t="s">
        <v>724</v>
      </c>
      <c r="H35" s="57" t="s">
        <v>725</v>
      </c>
      <c r="I35" s="57" t="s">
        <v>726</v>
      </c>
      <c r="J35" s="57" t="s">
        <v>1602</v>
      </c>
      <c r="K35" s="57" t="s">
        <v>2367</v>
      </c>
      <c r="L35" s="57" t="s">
        <v>2123</v>
      </c>
    </row>
    <row r="36" spans="1:12">
      <c r="A36" s="57" t="str">
        <f t="shared" si="0"/>
        <v>InstructionsA38</v>
      </c>
      <c r="B36" s="57" t="s">
        <v>2324</v>
      </c>
      <c r="C36" s="57" t="s">
        <v>2414</v>
      </c>
      <c r="D36" s="57" t="s">
        <v>2368</v>
      </c>
      <c r="E36" s="57" t="s">
        <v>727</v>
      </c>
      <c r="F36" s="57" t="s">
        <v>728</v>
      </c>
      <c r="G36" s="57" t="s">
        <v>729</v>
      </c>
      <c r="H36" s="57" t="s">
        <v>730</v>
      </c>
      <c r="I36" s="57" t="s">
        <v>731</v>
      </c>
      <c r="J36" s="57" t="s">
        <v>1603</v>
      </c>
      <c r="K36" s="57" t="s">
        <v>2369</v>
      </c>
      <c r="L36" s="57" t="s">
        <v>2124</v>
      </c>
    </row>
    <row r="37" spans="1:12">
      <c r="A37" s="57" t="str">
        <f t="shared" si="0"/>
        <v>InstructionsA39</v>
      </c>
      <c r="B37" s="57" t="s">
        <v>2324</v>
      </c>
      <c r="C37" s="57" t="s">
        <v>2415</v>
      </c>
      <c r="D37" s="57" t="s">
        <v>2370</v>
      </c>
      <c r="E37" s="57" t="s">
        <v>732</v>
      </c>
      <c r="F37" s="57" t="s">
        <v>733</v>
      </c>
      <c r="G37" s="57" t="s">
        <v>1781</v>
      </c>
      <c r="H37" s="57" t="s">
        <v>734</v>
      </c>
      <c r="I37" s="57" t="s">
        <v>735</v>
      </c>
      <c r="J37" s="57" t="s">
        <v>1604</v>
      </c>
      <c r="K37" s="57" t="s">
        <v>2371</v>
      </c>
      <c r="L37" s="57" t="s">
        <v>2125</v>
      </c>
    </row>
    <row r="38" spans="1:12">
      <c r="A38" s="57" t="str">
        <f t="shared" si="0"/>
        <v>InstructionsA41</v>
      </c>
      <c r="B38" s="57" t="s">
        <v>2324</v>
      </c>
      <c r="C38" s="57" t="s">
        <v>2577</v>
      </c>
      <c r="D38" s="57" t="s">
        <v>601</v>
      </c>
      <c r="E38" s="57" t="s">
        <v>736</v>
      </c>
      <c r="F38" s="57" t="s">
        <v>737</v>
      </c>
      <c r="G38" s="57" t="s">
        <v>738</v>
      </c>
      <c r="H38" s="57" t="s">
        <v>739</v>
      </c>
      <c r="I38" s="57" t="s">
        <v>740</v>
      </c>
      <c r="J38" s="57" t="s">
        <v>1605</v>
      </c>
      <c r="K38" s="57" t="s">
        <v>1163</v>
      </c>
      <c r="L38" s="57" t="s">
        <v>2126</v>
      </c>
    </row>
    <row r="39" spans="1:12">
      <c r="A39" s="57" t="str">
        <f t="shared" si="0"/>
        <v>InstructionsA42</v>
      </c>
      <c r="B39" s="57" t="s">
        <v>2324</v>
      </c>
      <c r="C39" s="57" t="s">
        <v>2416</v>
      </c>
      <c r="D39" s="57" t="s">
        <v>1004</v>
      </c>
      <c r="E39" s="57" t="s">
        <v>1027</v>
      </c>
      <c r="F39" s="57" t="s">
        <v>741</v>
      </c>
      <c r="G39" s="57" t="s">
        <v>742</v>
      </c>
      <c r="H39" s="57" t="s">
        <v>743</v>
      </c>
      <c r="I39" s="57" t="s">
        <v>744</v>
      </c>
      <c r="J39" s="57" t="s">
        <v>1606</v>
      </c>
      <c r="K39" s="57" t="s">
        <v>1164</v>
      </c>
      <c r="L39" s="57" t="s">
        <v>2127</v>
      </c>
    </row>
    <row r="40" spans="1:12">
      <c r="A40" s="57" t="str">
        <f t="shared" si="0"/>
        <v>InstructionsA43</v>
      </c>
      <c r="B40" s="57" t="s">
        <v>2324</v>
      </c>
      <c r="C40" s="57" t="s">
        <v>2417</v>
      </c>
      <c r="D40" s="57" t="s">
        <v>1796</v>
      </c>
      <c r="E40" s="57" t="s">
        <v>1797</v>
      </c>
      <c r="F40" s="56" t="s">
        <v>2578</v>
      </c>
      <c r="G40" s="57" t="s">
        <v>1795</v>
      </c>
      <c r="H40" s="57" t="s">
        <v>1798</v>
      </c>
      <c r="I40" s="57" t="s">
        <v>1799</v>
      </c>
      <c r="J40" s="57" t="s">
        <v>1800</v>
      </c>
      <c r="K40" s="57" t="s">
        <v>1801</v>
      </c>
      <c r="L40" s="57" t="s">
        <v>2283</v>
      </c>
    </row>
    <row r="41" spans="1:12">
      <c r="A41" s="57" t="str">
        <f t="shared" si="0"/>
        <v>InstructionsA44</v>
      </c>
      <c r="B41" s="57" t="s">
        <v>2324</v>
      </c>
      <c r="C41" s="57" t="s">
        <v>2418</v>
      </c>
      <c r="D41" s="57" t="s">
        <v>2372</v>
      </c>
      <c r="E41" s="57" t="s">
        <v>745</v>
      </c>
      <c r="F41" s="57" t="s">
        <v>746</v>
      </c>
      <c r="G41" s="57" t="s">
        <v>747</v>
      </c>
      <c r="H41" s="57" t="s">
        <v>748</v>
      </c>
      <c r="I41" s="57" t="s">
        <v>749</v>
      </c>
      <c r="J41" s="57" t="s">
        <v>1607</v>
      </c>
      <c r="K41" s="57" t="s">
        <v>2373</v>
      </c>
      <c r="L41" s="57" t="s">
        <v>2128</v>
      </c>
    </row>
    <row r="42" spans="1:12">
      <c r="A42" s="57" t="str">
        <f t="shared" si="0"/>
        <v>InstructionsA45</v>
      </c>
      <c r="B42" s="57" t="s">
        <v>2324</v>
      </c>
      <c r="C42" s="57" t="s">
        <v>2419</v>
      </c>
      <c r="D42" s="57" t="s">
        <v>1691</v>
      </c>
      <c r="E42" s="57" t="s">
        <v>1707</v>
      </c>
      <c r="F42" s="56" t="s">
        <v>2579</v>
      </c>
      <c r="G42" s="57" t="s">
        <v>1708</v>
      </c>
      <c r="H42" s="57" t="s">
        <v>1709</v>
      </c>
      <c r="I42" s="57" t="s">
        <v>1710</v>
      </c>
      <c r="J42" s="57" t="s">
        <v>1711</v>
      </c>
      <c r="K42" s="57" t="s">
        <v>1712</v>
      </c>
      <c r="L42" s="57" t="s">
        <v>2129</v>
      </c>
    </row>
    <row r="43" spans="1:12">
      <c r="A43" s="57" t="str">
        <f t="shared" si="0"/>
        <v>InstructionsA46</v>
      </c>
      <c r="B43" s="57" t="s">
        <v>2324</v>
      </c>
      <c r="C43" s="57" t="s">
        <v>2420</v>
      </c>
      <c r="D43" s="57" t="s">
        <v>1692</v>
      </c>
      <c r="E43" s="57" t="s">
        <v>1717</v>
      </c>
      <c r="F43" s="57" t="s">
        <v>1731</v>
      </c>
      <c r="G43" s="57" t="s">
        <v>1716</v>
      </c>
      <c r="H43" s="57" t="s">
        <v>1715</v>
      </c>
      <c r="I43" s="57" t="s">
        <v>1659</v>
      </c>
      <c r="J43" s="57" t="s">
        <v>1714</v>
      </c>
      <c r="K43" s="57" t="s">
        <v>1713</v>
      </c>
      <c r="L43" s="57" t="s">
        <v>2130</v>
      </c>
    </row>
    <row r="44" spans="1:12">
      <c r="A44" s="57" t="str">
        <f t="shared" si="0"/>
        <v>InstructionsA47</v>
      </c>
      <c r="B44" s="57" t="s">
        <v>2324</v>
      </c>
      <c r="C44" s="57" t="s">
        <v>2421</v>
      </c>
      <c r="D44" s="57" t="s">
        <v>1693</v>
      </c>
      <c r="E44" s="57" t="s">
        <v>1718</v>
      </c>
      <c r="F44" s="57" t="s">
        <v>1730</v>
      </c>
      <c r="G44" s="57" t="s">
        <v>1719</v>
      </c>
      <c r="H44" s="57" t="s">
        <v>1720</v>
      </c>
      <c r="I44" s="57" t="s">
        <v>1721</v>
      </c>
      <c r="J44" s="57" t="s">
        <v>1722</v>
      </c>
      <c r="K44" s="57" t="s">
        <v>1723</v>
      </c>
      <c r="L44" s="57" t="s">
        <v>2131</v>
      </c>
    </row>
    <row r="45" spans="1:12">
      <c r="A45" s="57" t="str">
        <f t="shared" si="0"/>
        <v>InstructionsA48</v>
      </c>
      <c r="B45" s="57" t="s">
        <v>2324</v>
      </c>
      <c r="C45" s="57" t="s">
        <v>2422</v>
      </c>
      <c r="D45" s="57" t="s">
        <v>1614</v>
      </c>
      <c r="E45" s="57" t="s">
        <v>1623</v>
      </c>
      <c r="F45" s="57" t="s">
        <v>1632</v>
      </c>
      <c r="G45" s="57" t="s">
        <v>1641</v>
      </c>
      <c r="H45" s="57" t="s">
        <v>1650</v>
      </c>
      <c r="I45" s="57" t="s">
        <v>1660</v>
      </c>
      <c r="J45" s="57" t="s">
        <v>2179</v>
      </c>
      <c r="K45" s="57" t="s">
        <v>2188</v>
      </c>
      <c r="L45" s="57" t="s">
        <v>2374</v>
      </c>
    </row>
    <row r="46" spans="1:12">
      <c r="A46" s="57" t="str">
        <f t="shared" si="0"/>
        <v>InstructionsA49</v>
      </c>
      <c r="B46" s="57" t="s">
        <v>2324</v>
      </c>
      <c r="C46" s="57" t="s">
        <v>2423</v>
      </c>
      <c r="D46" s="57" t="s">
        <v>1615</v>
      </c>
      <c r="E46" s="57" t="s">
        <v>1624</v>
      </c>
      <c r="F46" s="57" t="s">
        <v>1633</v>
      </c>
      <c r="G46" s="57" t="s">
        <v>1642</v>
      </c>
      <c r="H46" s="57" t="s">
        <v>1651</v>
      </c>
      <c r="I46" s="57" t="s">
        <v>1661</v>
      </c>
      <c r="J46" s="57" t="s">
        <v>2180</v>
      </c>
      <c r="K46" s="57" t="s">
        <v>1683</v>
      </c>
      <c r="L46" s="57" t="s">
        <v>2132</v>
      </c>
    </row>
    <row r="47" spans="1:12">
      <c r="A47" s="57" t="str">
        <f t="shared" si="0"/>
        <v>InstructionsA50</v>
      </c>
      <c r="B47" s="57" t="s">
        <v>2324</v>
      </c>
      <c r="C47" s="57" t="s">
        <v>2424</v>
      </c>
      <c r="D47" s="57" t="s">
        <v>1616</v>
      </c>
      <c r="E47" s="57" t="s">
        <v>1625</v>
      </c>
      <c r="F47" s="57" t="s">
        <v>1634</v>
      </c>
      <c r="G47" s="57" t="s">
        <v>1643</v>
      </c>
      <c r="H47" s="57" t="s">
        <v>1652</v>
      </c>
      <c r="I47" s="57" t="s">
        <v>1662</v>
      </c>
      <c r="J47" s="57" t="s">
        <v>2181</v>
      </c>
      <c r="K47" s="57" t="s">
        <v>1684</v>
      </c>
      <c r="L47" s="57" t="s">
        <v>2133</v>
      </c>
    </row>
    <row r="48" spans="1:12">
      <c r="A48" s="57" t="str">
        <f t="shared" si="0"/>
        <v>InstructionsA51</v>
      </c>
      <c r="B48" s="57" t="s">
        <v>2324</v>
      </c>
      <c r="C48" s="57" t="s">
        <v>2425</v>
      </c>
      <c r="D48" s="57" t="s">
        <v>1617</v>
      </c>
      <c r="E48" s="57" t="s">
        <v>1626</v>
      </c>
      <c r="F48" s="57" t="s">
        <v>1635</v>
      </c>
      <c r="G48" s="57" t="s">
        <v>1644</v>
      </c>
      <c r="H48" s="57" t="s">
        <v>1653</v>
      </c>
      <c r="I48" s="57" t="s">
        <v>1663</v>
      </c>
      <c r="J48" s="57" t="s">
        <v>2182</v>
      </c>
      <c r="K48" s="57" t="s">
        <v>1685</v>
      </c>
      <c r="L48" s="57" t="s">
        <v>2134</v>
      </c>
    </row>
    <row r="49" spans="1:12">
      <c r="A49" s="57" t="str">
        <f t="shared" si="0"/>
        <v>InstructionsA52</v>
      </c>
      <c r="B49" s="57" t="s">
        <v>2324</v>
      </c>
      <c r="C49" s="57" t="s">
        <v>2426</v>
      </c>
      <c r="D49" s="57" t="s">
        <v>1618</v>
      </c>
      <c r="E49" s="57" t="s">
        <v>1627</v>
      </c>
      <c r="F49" s="57" t="s">
        <v>1636</v>
      </c>
      <c r="G49" s="57" t="s">
        <v>1645</v>
      </c>
      <c r="H49" s="57" t="s">
        <v>1654</v>
      </c>
      <c r="I49" s="57" t="s">
        <v>1664</v>
      </c>
      <c r="J49" s="57" t="s">
        <v>2183</v>
      </c>
      <c r="K49" s="57" t="s">
        <v>1686</v>
      </c>
      <c r="L49" s="57" t="s">
        <v>2135</v>
      </c>
    </row>
    <row r="50" spans="1:12">
      <c r="A50" s="57" t="str">
        <f t="shared" si="0"/>
        <v>InstructionsA53</v>
      </c>
      <c r="B50" s="57" t="s">
        <v>2324</v>
      </c>
      <c r="C50" s="57" t="s">
        <v>2427</v>
      </c>
      <c r="D50" s="57" t="s">
        <v>1619</v>
      </c>
      <c r="E50" s="57" t="s">
        <v>1628</v>
      </c>
      <c r="F50" s="57" t="s">
        <v>1637</v>
      </c>
      <c r="G50" s="57" t="s">
        <v>1646</v>
      </c>
      <c r="H50" s="57" t="s">
        <v>1655</v>
      </c>
      <c r="I50" s="57" t="s">
        <v>1665</v>
      </c>
      <c r="J50" s="57" t="s">
        <v>2184</v>
      </c>
      <c r="K50" s="57" t="s">
        <v>1687</v>
      </c>
      <c r="L50" s="57" t="s">
        <v>2136</v>
      </c>
    </row>
    <row r="51" spans="1:12">
      <c r="A51" s="57" t="str">
        <f t="shared" si="0"/>
        <v>InstructionsA54</v>
      </c>
      <c r="B51" s="57" t="s">
        <v>2324</v>
      </c>
      <c r="C51" s="57" t="s">
        <v>2428</v>
      </c>
      <c r="D51" s="57" t="s">
        <v>1620</v>
      </c>
      <c r="E51" s="57" t="s">
        <v>1629</v>
      </c>
      <c r="F51" s="57" t="s">
        <v>1638</v>
      </c>
      <c r="G51" s="57" t="s">
        <v>1647</v>
      </c>
      <c r="H51" s="57" t="s">
        <v>1656</v>
      </c>
      <c r="I51" s="57" t="s">
        <v>2176</v>
      </c>
      <c r="J51" s="57" t="s">
        <v>2185</v>
      </c>
      <c r="K51" s="57" t="s">
        <v>1688</v>
      </c>
      <c r="L51" s="57" t="s">
        <v>2137</v>
      </c>
    </row>
    <row r="52" spans="1:12">
      <c r="A52" s="57" t="str">
        <f t="shared" si="0"/>
        <v>InstructionsA55</v>
      </c>
      <c r="B52" s="57" t="s">
        <v>2324</v>
      </c>
      <c r="C52" s="57" t="s">
        <v>2429</v>
      </c>
      <c r="D52" s="57" t="s">
        <v>1621</v>
      </c>
      <c r="E52" s="57" t="s">
        <v>1630</v>
      </c>
      <c r="F52" s="57" t="s">
        <v>1639</v>
      </c>
      <c r="G52" s="57" t="s">
        <v>1648</v>
      </c>
      <c r="H52" s="57" t="s">
        <v>1657</v>
      </c>
      <c r="I52" s="57" t="s">
        <v>2177</v>
      </c>
      <c r="J52" s="57" t="s">
        <v>2186</v>
      </c>
      <c r="K52" s="57" t="s">
        <v>1689</v>
      </c>
      <c r="L52" s="57" t="s">
        <v>2138</v>
      </c>
    </row>
    <row r="53" spans="1:12">
      <c r="A53" s="57" t="str">
        <f t="shared" si="0"/>
        <v>InstructionsA56</v>
      </c>
      <c r="B53" s="57" t="s">
        <v>2324</v>
      </c>
      <c r="C53" s="57" t="s">
        <v>2430</v>
      </c>
      <c r="D53" s="57" t="s">
        <v>1622</v>
      </c>
      <c r="E53" s="57" t="s">
        <v>1631</v>
      </c>
      <c r="F53" s="57" t="s">
        <v>1640</v>
      </c>
      <c r="G53" s="57" t="s">
        <v>1649</v>
      </c>
      <c r="H53" s="57" t="s">
        <v>1658</v>
      </c>
      <c r="I53" s="57" t="s">
        <v>2178</v>
      </c>
      <c r="J53" s="57" t="s">
        <v>2187</v>
      </c>
      <c r="K53" s="57" t="s">
        <v>1690</v>
      </c>
      <c r="L53" s="57" t="s">
        <v>2284</v>
      </c>
    </row>
    <row r="54" spans="1:12">
      <c r="A54" s="57" t="str">
        <f t="shared" si="0"/>
        <v>InstructionsA58</v>
      </c>
      <c r="B54" s="57" t="s">
        <v>2324</v>
      </c>
      <c r="C54" s="57" t="s">
        <v>2431</v>
      </c>
      <c r="D54" s="57" t="s">
        <v>566</v>
      </c>
      <c r="E54" s="57" t="s">
        <v>750</v>
      </c>
      <c r="F54" s="57" t="s">
        <v>751</v>
      </c>
      <c r="G54" s="57" t="s">
        <v>1540</v>
      </c>
      <c r="H54" s="57" t="s">
        <v>752</v>
      </c>
      <c r="I54" s="57" t="s">
        <v>753</v>
      </c>
      <c r="J54" s="57" t="s">
        <v>754</v>
      </c>
      <c r="K54" s="57" t="s">
        <v>1165</v>
      </c>
      <c r="L54" s="57" t="s">
        <v>2139</v>
      </c>
    </row>
    <row r="55" spans="1:12">
      <c r="A55" s="57" t="str">
        <f t="shared" si="0"/>
        <v>InstructionsA59</v>
      </c>
      <c r="B55" s="57" t="s">
        <v>2324</v>
      </c>
      <c r="C55" s="57" t="s">
        <v>2432</v>
      </c>
      <c r="D55" s="57" t="s">
        <v>567</v>
      </c>
      <c r="E55" s="57" t="s">
        <v>755</v>
      </c>
      <c r="F55" s="57" t="s">
        <v>756</v>
      </c>
      <c r="G55" s="57" t="s">
        <v>1782</v>
      </c>
      <c r="H55" s="57" t="s">
        <v>2375</v>
      </c>
      <c r="I55" s="57" t="s">
        <v>757</v>
      </c>
      <c r="J55" s="57" t="s">
        <v>1608</v>
      </c>
      <c r="K55" s="57" t="s">
        <v>1166</v>
      </c>
      <c r="L55" s="57" t="s">
        <v>2376</v>
      </c>
    </row>
    <row r="56" spans="1:12">
      <c r="A56" s="57" t="str">
        <f t="shared" si="0"/>
        <v>InstructionsA60</v>
      </c>
      <c r="B56" s="57" t="s">
        <v>2324</v>
      </c>
      <c r="C56" s="57" t="s">
        <v>2433</v>
      </c>
      <c r="D56" s="57" t="s">
        <v>568</v>
      </c>
      <c r="E56" s="57" t="s">
        <v>758</v>
      </c>
      <c r="F56" s="57" t="s">
        <v>759</v>
      </c>
      <c r="G56" s="57" t="s">
        <v>760</v>
      </c>
      <c r="H56" s="57" t="s">
        <v>2377</v>
      </c>
      <c r="I56" s="57" t="s">
        <v>761</v>
      </c>
      <c r="J56" s="57" t="s">
        <v>762</v>
      </c>
      <c r="K56" s="57" t="s">
        <v>1167</v>
      </c>
      <c r="L56" s="57" t="s">
        <v>2140</v>
      </c>
    </row>
    <row r="57" spans="1:12">
      <c r="A57" s="57" t="str">
        <f t="shared" si="0"/>
        <v>InstructionsA61</v>
      </c>
      <c r="B57" s="57" t="s">
        <v>2324</v>
      </c>
      <c r="C57" s="57" t="s">
        <v>2434</v>
      </c>
      <c r="D57" s="57" t="s">
        <v>569</v>
      </c>
      <c r="E57" s="57" t="s">
        <v>763</v>
      </c>
      <c r="F57" s="57" t="s">
        <v>764</v>
      </c>
      <c r="G57" s="57" t="s">
        <v>765</v>
      </c>
      <c r="H57" s="57" t="s">
        <v>2378</v>
      </c>
      <c r="I57" s="57" t="s">
        <v>766</v>
      </c>
      <c r="J57" s="57" t="s">
        <v>767</v>
      </c>
      <c r="K57" s="57" t="s">
        <v>1168</v>
      </c>
      <c r="L57" s="57" t="s">
        <v>2141</v>
      </c>
    </row>
    <row r="58" spans="1:12">
      <c r="A58" s="57" t="str">
        <f t="shared" si="0"/>
        <v>InstructionsA62</v>
      </c>
      <c r="B58" s="57" t="s">
        <v>2324</v>
      </c>
      <c r="C58" s="57" t="s">
        <v>2435</v>
      </c>
      <c r="D58" s="57" t="s">
        <v>2467</v>
      </c>
      <c r="E58" s="57" t="s">
        <v>2468</v>
      </c>
      <c r="F58" s="56" t="s">
        <v>2580</v>
      </c>
      <c r="G58" s="57" t="s">
        <v>2469</v>
      </c>
      <c r="H58" s="57" t="s">
        <v>2087</v>
      </c>
      <c r="I58" s="57" t="s">
        <v>2088</v>
      </c>
      <c r="J58" s="57" t="s">
        <v>2089</v>
      </c>
      <c r="K58" s="57" t="s">
        <v>2090</v>
      </c>
      <c r="L58" s="57" t="s">
        <v>2091</v>
      </c>
    </row>
    <row r="59" spans="1:12">
      <c r="A59" s="57" t="str">
        <f t="shared" si="0"/>
        <v>InstructionsA63</v>
      </c>
      <c r="B59" s="57" t="s">
        <v>2324</v>
      </c>
      <c r="C59" s="57" t="s">
        <v>2436</v>
      </c>
      <c r="D59" s="57" t="s">
        <v>570</v>
      </c>
      <c r="E59" s="57" t="s">
        <v>768</v>
      </c>
      <c r="F59" s="58" t="s">
        <v>2581</v>
      </c>
      <c r="G59" s="57" t="s">
        <v>769</v>
      </c>
      <c r="H59" s="57" t="s">
        <v>2379</v>
      </c>
      <c r="I59" s="57" t="s">
        <v>1541</v>
      </c>
      <c r="J59" s="57" t="s">
        <v>770</v>
      </c>
      <c r="K59" s="57" t="s">
        <v>1169</v>
      </c>
      <c r="L59" s="57" t="s">
        <v>2142</v>
      </c>
    </row>
    <row r="60" spans="1:12">
      <c r="A60" s="57" t="str">
        <f t="shared" si="0"/>
        <v>InstructionsA64</v>
      </c>
      <c r="B60" s="57" t="s">
        <v>2324</v>
      </c>
      <c r="C60" s="57" t="s">
        <v>2437</v>
      </c>
      <c r="D60" s="57" t="s">
        <v>571</v>
      </c>
      <c r="E60" s="57" t="s">
        <v>771</v>
      </c>
      <c r="F60" s="57" t="s">
        <v>772</v>
      </c>
      <c r="G60" s="57" t="s">
        <v>773</v>
      </c>
      <c r="H60" s="57" t="s">
        <v>774</v>
      </c>
      <c r="I60" s="57" t="s">
        <v>775</v>
      </c>
      <c r="J60" s="57" t="s">
        <v>776</v>
      </c>
      <c r="K60" s="57" t="s">
        <v>1170</v>
      </c>
      <c r="L60" s="57" t="s">
        <v>2143</v>
      </c>
    </row>
    <row r="61" spans="1:12">
      <c r="A61" s="57" t="str">
        <f t="shared" si="0"/>
        <v>InstructionsA65</v>
      </c>
      <c r="B61" s="57" t="s">
        <v>2324</v>
      </c>
      <c r="C61" s="57" t="s">
        <v>2438</v>
      </c>
      <c r="D61" s="57" t="s">
        <v>598</v>
      </c>
      <c r="E61" s="57" t="s">
        <v>777</v>
      </c>
      <c r="F61" s="57" t="s">
        <v>598</v>
      </c>
      <c r="G61" s="57" t="s">
        <v>598</v>
      </c>
      <c r="H61" s="57" t="s">
        <v>778</v>
      </c>
      <c r="I61" s="57" t="s">
        <v>779</v>
      </c>
      <c r="J61" s="57" t="s">
        <v>598</v>
      </c>
      <c r="K61" s="57" t="s">
        <v>1171</v>
      </c>
      <c r="L61" s="57" t="s">
        <v>2144</v>
      </c>
    </row>
    <row r="62" spans="1:12">
      <c r="A62" s="57" t="str">
        <f t="shared" si="0"/>
        <v>DefinitionsB2</v>
      </c>
      <c r="B62" s="57" t="s">
        <v>2471</v>
      </c>
      <c r="C62" s="56" t="s">
        <v>2582</v>
      </c>
      <c r="D62" s="57" t="s">
        <v>781</v>
      </c>
      <c r="E62" s="57" t="s">
        <v>1028</v>
      </c>
      <c r="F62" s="57" t="s">
        <v>1052</v>
      </c>
      <c r="G62" s="57" t="s">
        <v>1034</v>
      </c>
      <c r="H62" s="57" t="s">
        <v>780</v>
      </c>
      <c r="I62" s="57" t="s">
        <v>781</v>
      </c>
      <c r="J62" s="57" t="s">
        <v>782</v>
      </c>
      <c r="K62" s="57" t="s">
        <v>1172</v>
      </c>
      <c r="L62" s="57" t="s">
        <v>2145</v>
      </c>
    </row>
    <row r="63" spans="1:12">
      <c r="A63" s="57" t="str">
        <f t="shared" si="0"/>
        <v>DefinitionsB3</v>
      </c>
      <c r="B63" s="57" t="s">
        <v>2471</v>
      </c>
      <c r="C63" s="56" t="s">
        <v>2472</v>
      </c>
      <c r="D63" s="57" t="s">
        <v>1011</v>
      </c>
      <c r="E63" s="57" t="s">
        <v>783</v>
      </c>
      <c r="F63" s="57" t="s">
        <v>1074</v>
      </c>
      <c r="G63" s="57" t="s">
        <v>784</v>
      </c>
      <c r="H63" s="57" t="s">
        <v>785</v>
      </c>
      <c r="I63" s="57" t="s">
        <v>786</v>
      </c>
      <c r="J63" s="57" t="s">
        <v>787</v>
      </c>
      <c r="K63" s="57" t="s">
        <v>1173</v>
      </c>
      <c r="L63" s="57" t="s">
        <v>2146</v>
      </c>
    </row>
    <row r="64" spans="1:12">
      <c r="A64" s="57" t="str">
        <f t="shared" si="0"/>
        <v>DefinitionsB4</v>
      </c>
      <c r="B64" s="57" t="s">
        <v>2471</v>
      </c>
      <c r="C64" s="56" t="s">
        <v>2473</v>
      </c>
      <c r="D64" s="57" t="s">
        <v>580</v>
      </c>
      <c r="E64" s="57" t="s">
        <v>788</v>
      </c>
      <c r="F64" s="57" t="s">
        <v>789</v>
      </c>
      <c r="G64" s="57" t="s">
        <v>1788</v>
      </c>
      <c r="H64" s="57" t="s">
        <v>790</v>
      </c>
      <c r="I64" s="57" t="s">
        <v>791</v>
      </c>
      <c r="J64" s="57" t="s">
        <v>792</v>
      </c>
      <c r="K64" s="57" t="s">
        <v>1174</v>
      </c>
      <c r="L64" s="57" t="s">
        <v>2147</v>
      </c>
    </row>
    <row r="65" spans="1:12">
      <c r="A65" s="57" t="str">
        <f t="shared" si="0"/>
        <v>DefinitionsB5</v>
      </c>
      <c r="B65" s="57" t="s">
        <v>2471</v>
      </c>
      <c r="C65" s="56" t="s">
        <v>2474</v>
      </c>
      <c r="D65" s="57" t="s">
        <v>1075</v>
      </c>
      <c r="E65" s="57" t="s">
        <v>793</v>
      </c>
      <c r="F65" s="57" t="s">
        <v>1076</v>
      </c>
      <c r="G65" s="57" t="s">
        <v>1789</v>
      </c>
      <c r="H65" s="57" t="s">
        <v>794</v>
      </c>
      <c r="I65" s="57" t="s">
        <v>795</v>
      </c>
      <c r="J65" s="57" t="s">
        <v>796</v>
      </c>
      <c r="K65" s="57" t="s">
        <v>1175</v>
      </c>
      <c r="L65" s="57" t="s">
        <v>2148</v>
      </c>
    </row>
    <row r="66" spans="1:12">
      <c r="A66" s="57" t="str">
        <f t="shared" si="0"/>
        <v>DefinitionsB6</v>
      </c>
      <c r="B66" s="57" t="s">
        <v>2471</v>
      </c>
      <c r="C66" s="56" t="s">
        <v>2475</v>
      </c>
      <c r="D66" s="57" t="s">
        <v>1009</v>
      </c>
      <c r="E66" s="57" t="s">
        <v>797</v>
      </c>
      <c r="F66" s="57" t="s">
        <v>1077</v>
      </c>
      <c r="G66" s="57" t="s">
        <v>1790</v>
      </c>
      <c r="H66" s="57" t="s">
        <v>798</v>
      </c>
      <c r="I66" s="57" t="s">
        <v>799</v>
      </c>
      <c r="J66" s="57" t="s">
        <v>1575</v>
      </c>
      <c r="K66" s="57" t="s">
        <v>1176</v>
      </c>
      <c r="L66" s="57" t="s">
        <v>2149</v>
      </c>
    </row>
    <row r="67" spans="1:12">
      <c r="A67" s="57" t="str">
        <f t="shared" ref="A67:A130" si="1">B67&amp;C67</f>
        <v>DefinitionsB7</v>
      </c>
      <c r="B67" s="57" t="s">
        <v>2471</v>
      </c>
      <c r="C67" s="56" t="s">
        <v>2476</v>
      </c>
      <c r="D67" s="57" t="s">
        <v>583</v>
      </c>
      <c r="E67" s="57" t="s">
        <v>800</v>
      </c>
      <c r="F67" s="57" t="s">
        <v>801</v>
      </c>
      <c r="G67" s="57" t="s">
        <v>802</v>
      </c>
      <c r="H67" s="57" t="s">
        <v>803</v>
      </c>
      <c r="I67" s="57" t="s">
        <v>804</v>
      </c>
      <c r="J67" s="57" t="s">
        <v>805</v>
      </c>
      <c r="K67" s="57" t="s">
        <v>1177</v>
      </c>
      <c r="L67" s="57" t="s">
        <v>2150</v>
      </c>
    </row>
    <row r="68" spans="1:12">
      <c r="A68" s="57" t="str">
        <f t="shared" si="1"/>
        <v>DefinitionsB8</v>
      </c>
      <c r="B68" s="57" t="s">
        <v>2471</v>
      </c>
      <c r="C68" s="56" t="s">
        <v>2477</v>
      </c>
      <c r="D68" s="57" t="s">
        <v>585</v>
      </c>
      <c r="E68" s="57" t="s">
        <v>806</v>
      </c>
      <c r="F68" s="57" t="s">
        <v>807</v>
      </c>
      <c r="G68" s="57" t="s">
        <v>808</v>
      </c>
      <c r="H68" s="57" t="s">
        <v>585</v>
      </c>
      <c r="I68" s="57" t="s">
        <v>809</v>
      </c>
      <c r="J68" s="57" t="s">
        <v>810</v>
      </c>
      <c r="K68" s="57" t="s">
        <v>585</v>
      </c>
      <c r="L68" s="57" t="s">
        <v>2151</v>
      </c>
    </row>
    <row r="69" spans="1:12">
      <c r="A69" s="57" t="str">
        <f t="shared" si="1"/>
        <v>DefinitionsB9</v>
      </c>
      <c r="B69" s="57" t="s">
        <v>2471</v>
      </c>
      <c r="C69" s="56" t="s">
        <v>2478</v>
      </c>
      <c r="D69" s="57" t="s">
        <v>1033</v>
      </c>
      <c r="E69" s="57" t="s">
        <v>811</v>
      </c>
      <c r="F69" s="57" t="s">
        <v>812</v>
      </c>
      <c r="G69" s="57" t="s">
        <v>1033</v>
      </c>
      <c r="H69" s="57" t="s">
        <v>1033</v>
      </c>
      <c r="I69" s="57" t="s">
        <v>1033</v>
      </c>
      <c r="J69" s="57" t="s">
        <v>1033</v>
      </c>
      <c r="K69" s="57" t="s">
        <v>1033</v>
      </c>
      <c r="L69" s="56" t="s">
        <v>1033</v>
      </c>
    </row>
    <row r="70" spans="1:12">
      <c r="A70" s="57" t="str">
        <f t="shared" si="1"/>
        <v>DefinitionsB10</v>
      </c>
      <c r="B70" s="57" t="s">
        <v>2471</v>
      </c>
      <c r="C70" s="56" t="s">
        <v>2479</v>
      </c>
      <c r="D70" s="57" t="s">
        <v>1010</v>
      </c>
      <c r="E70" s="57" t="s">
        <v>1029</v>
      </c>
      <c r="F70" s="57" t="s">
        <v>813</v>
      </c>
      <c r="G70" s="57" t="s">
        <v>814</v>
      </c>
      <c r="H70" s="57" t="s">
        <v>815</v>
      </c>
      <c r="I70" s="57" t="s">
        <v>815</v>
      </c>
      <c r="J70" s="57" t="s">
        <v>1010</v>
      </c>
      <c r="K70" s="57" t="s">
        <v>1010</v>
      </c>
      <c r="L70" s="57" t="s">
        <v>815</v>
      </c>
    </row>
    <row r="71" spans="1:12">
      <c r="A71" s="57" t="str">
        <f t="shared" si="1"/>
        <v>DefinitionsB11</v>
      </c>
      <c r="B71" s="57" t="s">
        <v>2471</v>
      </c>
      <c r="C71" s="56" t="s">
        <v>2480</v>
      </c>
      <c r="D71" s="57" t="s">
        <v>1012</v>
      </c>
      <c r="E71" s="57" t="s">
        <v>816</v>
      </c>
      <c r="F71" s="57" t="s">
        <v>1078</v>
      </c>
      <c r="G71" s="57" t="s">
        <v>1012</v>
      </c>
      <c r="H71" s="57" t="s">
        <v>817</v>
      </c>
      <c r="I71" s="57" t="s">
        <v>818</v>
      </c>
      <c r="J71" s="57" t="s">
        <v>819</v>
      </c>
      <c r="K71" s="57" t="s">
        <v>1178</v>
      </c>
      <c r="L71" s="57" t="s">
        <v>2152</v>
      </c>
    </row>
    <row r="72" spans="1:12">
      <c r="A72" s="57" t="str">
        <f t="shared" si="1"/>
        <v>DefinitionsB12</v>
      </c>
      <c r="B72" s="57" t="s">
        <v>2471</v>
      </c>
      <c r="C72" s="56" t="s">
        <v>2481</v>
      </c>
      <c r="D72" s="57" t="s">
        <v>1005</v>
      </c>
      <c r="E72" s="57" t="s">
        <v>820</v>
      </c>
      <c r="F72" s="57" t="s">
        <v>1005</v>
      </c>
      <c r="G72" s="57" t="s">
        <v>1005</v>
      </c>
      <c r="H72" s="57" t="s">
        <v>1005</v>
      </c>
      <c r="I72" s="57" t="s">
        <v>1005</v>
      </c>
      <c r="J72" s="57" t="s">
        <v>1005</v>
      </c>
      <c r="K72" s="57" t="s">
        <v>1005</v>
      </c>
      <c r="L72" s="57" t="s">
        <v>1005</v>
      </c>
    </row>
    <row r="73" spans="1:12">
      <c r="A73" s="57" t="str">
        <f t="shared" si="1"/>
        <v>DefinitionsB13</v>
      </c>
      <c r="B73" s="57" t="s">
        <v>2471</v>
      </c>
      <c r="C73" s="56" t="s">
        <v>2482</v>
      </c>
      <c r="D73" s="57" t="s">
        <v>1006</v>
      </c>
      <c r="E73" s="57" t="s">
        <v>821</v>
      </c>
      <c r="F73" s="57" t="s">
        <v>1032</v>
      </c>
      <c r="G73" s="57" t="s">
        <v>1032</v>
      </c>
      <c r="H73" s="57" t="s">
        <v>1032</v>
      </c>
      <c r="I73" s="57" t="s">
        <v>1032</v>
      </c>
      <c r="J73" s="57" t="s">
        <v>1032</v>
      </c>
      <c r="K73" s="57" t="s">
        <v>1006</v>
      </c>
      <c r="L73" s="57" t="s">
        <v>1032</v>
      </c>
    </row>
    <row r="74" spans="1:12">
      <c r="A74" s="57" t="str">
        <f t="shared" si="1"/>
        <v>DefinitionsB14</v>
      </c>
      <c r="B74" s="57" t="s">
        <v>2471</v>
      </c>
      <c r="C74" s="56" t="s">
        <v>2483</v>
      </c>
      <c r="D74" s="57" t="s">
        <v>502</v>
      </c>
      <c r="E74" s="57" t="s">
        <v>822</v>
      </c>
      <c r="F74" s="57" t="s">
        <v>823</v>
      </c>
      <c r="G74" s="57" t="s">
        <v>824</v>
      </c>
      <c r="H74" s="57" t="s">
        <v>825</v>
      </c>
      <c r="I74" s="57" t="s">
        <v>826</v>
      </c>
      <c r="J74" s="57" t="s">
        <v>827</v>
      </c>
      <c r="K74" s="57" t="s">
        <v>1179</v>
      </c>
      <c r="L74" s="57" t="s">
        <v>2153</v>
      </c>
    </row>
    <row r="75" spans="1:12">
      <c r="A75" s="57" t="str">
        <f t="shared" si="1"/>
        <v>DefinitionsB15</v>
      </c>
      <c r="B75" s="57" t="s">
        <v>2471</v>
      </c>
      <c r="C75" s="56" t="s">
        <v>2484</v>
      </c>
      <c r="D75" s="57" t="s">
        <v>1008</v>
      </c>
      <c r="E75" s="57" t="s">
        <v>828</v>
      </c>
      <c r="F75" s="57" t="s">
        <v>829</v>
      </c>
      <c r="G75" s="57" t="s">
        <v>1008</v>
      </c>
      <c r="H75" s="57" t="s">
        <v>830</v>
      </c>
      <c r="I75" s="57" t="s">
        <v>830</v>
      </c>
      <c r="J75" s="57" t="s">
        <v>1008</v>
      </c>
      <c r="K75" s="57" t="s">
        <v>1008</v>
      </c>
      <c r="L75" s="57" t="s">
        <v>1008</v>
      </c>
    </row>
    <row r="76" spans="1:12">
      <c r="A76" s="57" t="str">
        <f t="shared" si="1"/>
        <v>DefinitionsB16</v>
      </c>
      <c r="B76" s="57" t="s">
        <v>2471</v>
      </c>
      <c r="C76" s="56" t="s">
        <v>2485</v>
      </c>
      <c r="D76" s="57" t="s">
        <v>589</v>
      </c>
      <c r="E76" s="57" t="s">
        <v>831</v>
      </c>
      <c r="F76" s="57" t="s">
        <v>832</v>
      </c>
      <c r="G76" s="57" t="s">
        <v>833</v>
      </c>
      <c r="H76" s="57" t="s">
        <v>834</v>
      </c>
      <c r="I76" s="57" t="s">
        <v>835</v>
      </c>
      <c r="J76" s="57" t="s">
        <v>836</v>
      </c>
      <c r="K76" s="57" t="s">
        <v>1180</v>
      </c>
      <c r="L76" s="57" t="s">
        <v>2154</v>
      </c>
    </row>
    <row r="77" spans="1:12">
      <c r="A77" s="57" t="str">
        <f t="shared" si="1"/>
        <v>DefinitionsB17</v>
      </c>
      <c r="B77" s="57" t="s">
        <v>2471</v>
      </c>
      <c r="C77" s="56" t="s">
        <v>2486</v>
      </c>
      <c r="D77" s="57" t="s">
        <v>591</v>
      </c>
      <c r="E77" s="57" t="s">
        <v>837</v>
      </c>
      <c r="F77" s="57" t="s">
        <v>838</v>
      </c>
      <c r="G77" s="57" t="s">
        <v>839</v>
      </c>
      <c r="H77" s="57" t="s">
        <v>840</v>
      </c>
      <c r="I77" s="57" t="s">
        <v>841</v>
      </c>
      <c r="J77" s="57" t="s">
        <v>842</v>
      </c>
      <c r="K77" s="57" t="s">
        <v>1181</v>
      </c>
      <c r="L77" s="57" t="s">
        <v>2155</v>
      </c>
    </row>
    <row r="78" spans="1:12">
      <c r="A78" s="57" t="str">
        <f t="shared" si="1"/>
        <v>DefinitionsB18</v>
      </c>
      <c r="B78" s="57" t="s">
        <v>2471</v>
      </c>
      <c r="C78" s="56" t="s">
        <v>2487</v>
      </c>
      <c r="D78" s="57" t="s">
        <v>1079</v>
      </c>
      <c r="E78" s="57" t="s">
        <v>843</v>
      </c>
      <c r="F78" s="57" t="s">
        <v>1080</v>
      </c>
      <c r="G78" s="57" t="s">
        <v>844</v>
      </c>
      <c r="H78" s="57" t="s">
        <v>845</v>
      </c>
      <c r="I78" s="57" t="s">
        <v>846</v>
      </c>
      <c r="J78" s="57" t="s">
        <v>847</v>
      </c>
      <c r="K78" s="57" t="s">
        <v>1182</v>
      </c>
      <c r="L78" s="57" t="s">
        <v>2156</v>
      </c>
    </row>
    <row r="79" spans="1:12">
      <c r="A79" s="57" t="str">
        <f t="shared" si="1"/>
        <v>DefinitionsB19</v>
      </c>
      <c r="B79" s="57" t="s">
        <v>2471</v>
      </c>
      <c r="C79" s="56" t="s">
        <v>2488</v>
      </c>
      <c r="D79" s="57" t="s">
        <v>1007</v>
      </c>
      <c r="E79" s="57" t="s">
        <v>848</v>
      </c>
      <c r="F79" s="57" t="s">
        <v>849</v>
      </c>
      <c r="G79" s="57" t="s">
        <v>850</v>
      </c>
      <c r="H79" s="57" t="s">
        <v>1007</v>
      </c>
      <c r="I79" s="57" t="s">
        <v>1007</v>
      </c>
      <c r="J79" s="57" t="s">
        <v>1007</v>
      </c>
      <c r="K79" s="57" t="s">
        <v>1007</v>
      </c>
      <c r="L79" s="57" t="s">
        <v>1007</v>
      </c>
    </row>
    <row r="80" spans="1:12">
      <c r="A80" s="57" t="str">
        <f t="shared" si="1"/>
        <v>DefinitionsB20</v>
      </c>
      <c r="B80" s="57" t="s">
        <v>2471</v>
      </c>
      <c r="C80" s="56" t="s">
        <v>2489</v>
      </c>
      <c r="D80" s="57" t="s">
        <v>1081</v>
      </c>
      <c r="E80" s="57" t="s">
        <v>851</v>
      </c>
      <c r="F80" s="57" t="s">
        <v>0</v>
      </c>
      <c r="G80" s="57" t="s">
        <v>852</v>
      </c>
      <c r="H80" s="57" t="s">
        <v>853</v>
      </c>
      <c r="I80" s="57" t="s">
        <v>854</v>
      </c>
      <c r="J80" s="57" t="s">
        <v>855</v>
      </c>
      <c r="K80" s="57" t="s">
        <v>1183</v>
      </c>
      <c r="L80" s="57" t="s">
        <v>2157</v>
      </c>
    </row>
    <row r="81" spans="1:12">
      <c r="A81" s="57" t="str">
        <f t="shared" si="1"/>
        <v>DefinitionsB21</v>
      </c>
      <c r="B81" s="57" t="s">
        <v>2471</v>
      </c>
      <c r="C81" s="56" t="s">
        <v>2490</v>
      </c>
      <c r="D81" s="57" t="s">
        <v>1</v>
      </c>
      <c r="E81" s="57" t="s">
        <v>856</v>
      </c>
      <c r="F81" s="57" t="s">
        <v>2</v>
      </c>
      <c r="G81" s="57" t="s">
        <v>857</v>
      </c>
      <c r="H81" s="57" t="s">
        <v>858</v>
      </c>
      <c r="I81" s="57" t="s">
        <v>859</v>
      </c>
      <c r="J81" s="57" t="s">
        <v>860</v>
      </c>
      <c r="K81" s="57" t="s">
        <v>1184</v>
      </c>
      <c r="L81" s="57" t="s">
        <v>2158</v>
      </c>
    </row>
    <row r="82" spans="1:12">
      <c r="A82" s="57" t="str">
        <f t="shared" si="1"/>
        <v>DefinitionsB22</v>
      </c>
      <c r="B82" s="57" t="s">
        <v>2471</v>
      </c>
      <c r="C82" s="56" t="s">
        <v>2491</v>
      </c>
      <c r="D82" s="57" t="s">
        <v>3</v>
      </c>
      <c r="E82" s="57" t="s">
        <v>861</v>
      </c>
      <c r="F82" s="57" t="s">
        <v>4</v>
      </c>
      <c r="G82" s="57" t="s">
        <v>862</v>
      </c>
      <c r="H82" s="57" t="s">
        <v>863</v>
      </c>
      <c r="I82" s="57" t="s">
        <v>864</v>
      </c>
      <c r="J82" s="57" t="s">
        <v>865</v>
      </c>
      <c r="K82" s="57" t="s">
        <v>1185</v>
      </c>
      <c r="L82" s="57" t="s">
        <v>2159</v>
      </c>
    </row>
    <row r="83" spans="1:12">
      <c r="A83" s="57" t="str">
        <f t="shared" si="1"/>
        <v>DefinitionsB23</v>
      </c>
      <c r="B83" s="57" t="s">
        <v>2471</v>
      </c>
      <c r="C83" s="56" t="s">
        <v>2492</v>
      </c>
      <c r="D83" s="57" t="s">
        <v>596</v>
      </c>
      <c r="E83" s="57" t="s">
        <v>866</v>
      </c>
      <c r="F83" s="57" t="s">
        <v>5</v>
      </c>
      <c r="G83" s="57" t="s">
        <v>867</v>
      </c>
      <c r="H83" s="57" t="s">
        <v>868</v>
      </c>
      <c r="I83" s="57" t="s">
        <v>869</v>
      </c>
      <c r="J83" s="57" t="s">
        <v>870</v>
      </c>
      <c r="K83" s="57" t="s">
        <v>1186</v>
      </c>
      <c r="L83" s="57" t="s">
        <v>2160</v>
      </c>
    </row>
    <row r="84" spans="1:12">
      <c r="A84" s="57" t="str">
        <f t="shared" si="1"/>
        <v>DefinitionsB24</v>
      </c>
      <c r="B84" s="57" t="s">
        <v>2471</v>
      </c>
      <c r="C84" s="56" t="s">
        <v>2583</v>
      </c>
      <c r="D84" s="57" t="s">
        <v>598</v>
      </c>
      <c r="E84" s="57" t="s">
        <v>777</v>
      </c>
      <c r="F84" s="57" t="s">
        <v>598</v>
      </c>
      <c r="G84" s="57" t="s">
        <v>598</v>
      </c>
      <c r="H84" s="57" t="s">
        <v>778</v>
      </c>
      <c r="I84" s="57" t="s">
        <v>779</v>
      </c>
      <c r="J84" s="57" t="s">
        <v>598</v>
      </c>
      <c r="K84" s="57" t="s">
        <v>1171</v>
      </c>
      <c r="L84" s="57" t="s">
        <v>598</v>
      </c>
    </row>
    <row r="85" spans="1:12">
      <c r="A85" s="57" t="str">
        <f t="shared" si="1"/>
        <v>DefinitionsC2</v>
      </c>
      <c r="B85" s="57" t="s">
        <v>2471</v>
      </c>
      <c r="C85" s="56" t="s">
        <v>2584</v>
      </c>
      <c r="D85" s="57" t="s">
        <v>871</v>
      </c>
      <c r="E85" s="57" t="s">
        <v>1030</v>
      </c>
      <c r="F85" s="57" t="s">
        <v>1053</v>
      </c>
      <c r="G85" s="57" t="s">
        <v>1035</v>
      </c>
      <c r="H85" s="57" t="s">
        <v>871</v>
      </c>
      <c r="I85" s="57" t="s">
        <v>872</v>
      </c>
      <c r="J85" s="57" t="s">
        <v>873</v>
      </c>
      <c r="K85" s="57" t="s">
        <v>1187</v>
      </c>
      <c r="L85" s="57" t="s">
        <v>2161</v>
      </c>
    </row>
    <row r="86" spans="1:12">
      <c r="A86" s="57" t="str">
        <f t="shared" si="1"/>
        <v>DefinitionsC3</v>
      </c>
      <c r="B86" s="57" t="s">
        <v>2471</v>
      </c>
      <c r="C86" s="56" t="s">
        <v>2493</v>
      </c>
      <c r="D86" s="57" t="s">
        <v>1752</v>
      </c>
      <c r="E86" s="57" t="s">
        <v>874</v>
      </c>
      <c r="F86" s="57" t="s">
        <v>875</v>
      </c>
      <c r="G86" s="57" t="s">
        <v>876</v>
      </c>
      <c r="H86" s="57" t="s">
        <v>877</v>
      </c>
      <c r="I86" s="57" t="s">
        <v>878</v>
      </c>
      <c r="J86" s="57" t="s">
        <v>879</v>
      </c>
      <c r="K86" s="57" t="s">
        <v>1188</v>
      </c>
      <c r="L86" s="57" t="s">
        <v>2162</v>
      </c>
    </row>
    <row r="87" spans="1:12">
      <c r="A87" s="57" t="str">
        <f t="shared" si="1"/>
        <v>DefinitionsC4</v>
      </c>
      <c r="B87" s="57" t="s">
        <v>2471</v>
      </c>
      <c r="C87" s="56" t="s">
        <v>2494</v>
      </c>
      <c r="D87" s="57" t="s">
        <v>581</v>
      </c>
      <c r="E87" s="57" t="s">
        <v>880</v>
      </c>
      <c r="F87" s="57" t="s">
        <v>881</v>
      </c>
      <c r="G87" s="57" t="s">
        <v>1791</v>
      </c>
      <c r="H87" s="57" t="s">
        <v>882</v>
      </c>
      <c r="I87" s="57" t="s">
        <v>883</v>
      </c>
      <c r="J87" s="57" t="s">
        <v>884</v>
      </c>
      <c r="K87" s="57" t="s">
        <v>1189</v>
      </c>
      <c r="L87" s="57" t="s">
        <v>2163</v>
      </c>
    </row>
    <row r="88" spans="1:12">
      <c r="A88" s="57" t="str">
        <f t="shared" si="1"/>
        <v>DefinitionsC5</v>
      </c>
      <c r="B88" s="57" t="s">
        <v>2471</v>
      </c>
      <c r="C88" s="56" t="s">
        <v>2495</v>
      </c>
      <c r="D88" s="57" t="s">
        <v>582</v>
      </c>
      <c r="E88" s="57" t="s">
        <v>885</v>
      </c>
      <c r="F88" s="57" t="s">
        <v>886</v>
      </c>
      <c r="G88" s="57" t="s">
        <v>1792</v>
      </c>
      <c r="H88" s="57" t="s">
        <v>887</v>
      </c>
      <c r="I88" s="57" t="s">
        <v>888</v>
      </c>
      <c r="J88" s="57" t="s">
        <v>1754</v>
      </c>
      <c r="K88" s="57" t="s">
        <v>1190</v>
      </c>
      <c r="L88" s="57" t="s">
        <v>2164</v>
      </c>
    </row>
    <row r="89" spans="1:12">
      <c r="A89" s="57" t="str">
        <f t="shared" si="1"/>
        <v>DefinitionsC6</v>
      </c>
      <c r="B89" s="57" t="s">
        <v>2471</v>
      </c>
      <c r="C89" s="56" t="s">
        <v>2496</v>
      </c>
      <c r="D89" s="57" t="s">
        <v>1747</v>
      </c>
      <c r="E89" s="57" t="s">
        <v>889</v>
      </c>
      <c r="F89" s="57" t="s">
        <v>890</v>
      </c>
      <c r="G89" s="57" t="s">
        <v>1793</v>
      </c>
      <c r="H89" s="57" t="s">
        <v>891</v>
      </c>
      <c r="I89" s="57" t="s">
        <v>892</v>
      </c>
      <c r="J89" s="57" t="s">
        <v>893</v>
      </c>
      <c r="K89" s="57" t="s">
        <v>1191</v>
      </c>
      <c r="L89" s="57" t="s">
        <v>2165</v>
      </c>
    </row>
    <row r="90" spans="1:12">
      <c r="A90" s="57" t="str">
        <f t="shared" si="1"/>
        <v>DefinitionsC7</v>
      </c>
      <c r="B90" s="57" t="s">
        <v>2471</v>
      </c>
      <c r="C90" s="56" t="s">
        <v>2497</v>
      </c>
      <c r="D90" s="57" t="s">
        <v>584</v>
      </c>
      <c r="E90" s="57" t="s">
        <v>894</v>
      </c>
      <c r="F90" s="57" t="s">
        <v>895</v>
      </c>
      <c r="G90" s="57" t="s">
        <v>896</v>
      </c>
      <c r="H90" s="57" t="s">
        <v>1442</v>
      </c>
      <c r="I90" s="57" t="s">
        <v>897</v>
      </c>
      <c r="J90" s="57" t="s">
        <v>898</v>
      </c>
      <c r="K90" s="57" t="s">
        <v>1192</v>
      </c>
      <c r="L90" s="57" t="s">
        <v>2166</v>
      </c>
    </row>
    <row r="91" spans="1:12">
      <c r="A91" s="57" t="str">
        <f t="shared" si="1"/>
        <v>DefinitionsC8</v>
      </c>
      <c r="B91" s="57" t="s">
        <v>2471</v>
      </c>
      <c r="C91" s="56" t="s">
        <v>2498</v>
      </c>
      <c r="D91" s="57" t="s">
        <v>586</v>
      </c>
      <c r="E91" s="57" t="s">
        <v>899</v>
      </c>
      <c r="F91" s="57" t="s">
        <v>900</v>
      </c>
      <c r="G91" s="57" t="s">
        <v>901</v>
      </c>
      <c r="H91" s="57" t="s">
        <v>902</v>
      </c>
      <c r="I91" s="57" t="s">
        <v>903</v>
      </c>
      <c r="J91" s="57" t="s">
        <v>904</v>
      </c>
      <c r="K91" s="57" t="s">
        <v>1193</v>
      </c>
      <c r="L91" s="57" t="s">
        <v>2167</v>
      </c>
    </row>
    <row r="92" spans="1:12">
      <c r="A92" s="57" t="str">
        <f t="shared" si="1"/>
        <v>DefinitionsC9</v>
      </c>
      <c r="B92" s="57" t="s">
        <v>2471</v>
      </c>
      <c r="C92" s="56" t="s">
        <v>2499</v>
      </c>
      <c r="D92" s="57" t="s">
        <v>587</v>
      </c>
      <c r="E92" s="57" t="s">
        <v>905</v>
      </c>
      <c r="F92" s="57" t="s">
        <v>906</v>
      </c>
      <c r="G92" s="57" t="s">
        <v>907</v>
      </c>
      <c r="H92" s="57" t="s">
        <v>908</v>
      </c>
      <c r="I92" s="57" t="s">
        <v>909</v>
      </c>
      <c r="J92" s="57" t="s">
        <v>910</v>
      </c>
      <c r="K92" s="57" t="s">
        <v>1194</v>
      </c>
      <c r="L92" s="57" t="s">
        <v>2168</v>
      </c>
    </row>
    <row r="93" spans="1:12">
      <c r="A93" s="57" t="str">
        <f t="shared" si="1"/>
        <v>DefinitionsC10</v>
      </c>
      <c r="B93" s="57" t="s">
        <v>2471</v>
      </c>
      <c r="C93" s="56" t="s">
        <v>2500</v>
      </c>
      <c r="D93" s="57" t="s">
        <v>2439</v>
      </c>
      <c r="E93" s="57" t="s">
        <v>1029</v>
      </c>
      <c r="F93" s="57" t="s">
        <v>1054</v>
      </c>
      <c r="G93" s="57" t="s">
        <v>911</v>
      </c>
      <c r="H93" s="57" t="s">
        <v>912</v>
      </c>
      <c r="I93" s="57" t="s">
        <v>913</v>
      </c>
      <c r="J93" s="57" t="s">
        <v>914</v>
      </c>
      <c r="K93" s="57" t="s">
        <v>1195</v>
      </c>
      <c r="L93" s="57" t="s">
        <v>2169</v>
      </c>
    </row>
    <row r="94" spans="1:12">
      <c r="A94" s="57" t="str">
        <f t="shared" si="1"/>
        <v>DefinitionsC11</v>
      </c>
      <c r="B94" s="57" t="s">
        <v>2471</v>
      </c>
      <c r="C94" s="56" t="s">
        <v>2501</v>
      </c>
      <c r="D94" s="57" t="s">
        <v>588</v>
      </c>
      <c r="E94" s="57" t="s">
        <v>915</v>
      </c>
      <c r="F94" s="57" t="s">
        <v>916</v>
      </c>
      <c r="G94" s="57" t="s">
        <v>917</v>
      </c>
      <c r="H94" s="57" t="s">
        <v>918</v>
      </c>
      <c r="I94" s="57" t="s">
        <v>919</v>
      </c>
      <c r="J94" s="57" t="s">
        <v>920</v>
      </c>
      <c r="K94" s="57" t="s">
        <v>1196</v>
      </c>
      <c r="L94" s="57" t="s">
        <v>2170</v>
      </c>
    </row>
    <row r="95" spans="1:12">
      <c r="A95" s="57" t="str">
        <f t="shared" si="1"/>
        <v>DefinitionsC12</v>
      </c>
      <c r="B95" s="57" t="s">
        <v>2471</v>
      </c>
      <c r="C95" s="56" t="s">
        <v>2502</v>
      </c>
      <c r="D95" s="57" t="s">
        <v>1013</v>
      </c>
      <c r="E95" s="57" t="s">
        <v>921</v>
      </c>
      <c r="F95" s="57" t="s">
        <v>1055</v>
      </c>
      <c r="G95" s="57" t="s">
        <v>1037</v>
      </c>
      <c r="H95" s="57" t="s">
        <v>1013</v>
      </c>
      <c r="I95" s="57" t="s">
        <v>922</v>
      </c>
      <c r="J95" s="57" t="s">
        <v>1013</v>
      </c>
      <c r="K95" s="57" t="s">
        <v>1197</v>
      </c>
      <c r="L95" s="57" t="s">
        <v>1013</v>
      </c>
    </row>
    <row r="96" spans="1:12">
      <c r="A96" s="57" t="str">
        <f t="shared" si="1"/>
        <v>DefinitionsC13</v>
      </c>
      <c r="B96" s="57" t="s">
        <v>2471</v>
      </c>
      <c r="C96" s="56" t="s">
        <v>2503</v>
      </c>
      <c r="D96" s="57" t="s">
        <v>1014</v>
      </c>
      <c r="E96" s="57" t="s">
        <v>923</v>
      </c>
      <c r="F96" s="57" t="s">
        <v>1056</v>
      </c>
      <c r="G96" s="57" t="s">
        <v>1038</v>
      </c>
      <c r="H96" s="57" t="s">
        <v>1014</v>
      </c>
      <c r="I96" s="57" t="s">
        <v>924</v>
      </c>
      <c r="J96" s="57" t="s">
        <v>1014</v>
      </c>
      <c r="K96" s="57" t="s">
        <v>1198</v>
      </c>
      <c r="L96" s="57" t="s">
        <v>1014</v>
      </c>
    </row>
    <row r="97" spans="1:12">
      <c r="A97" s="57" t="str">
        <f t="shared" si="1"/>
        <v>DefinitionsC14</v>
      </c>
      <c r="B97" s="57" t="s">
        <v>2471</v>
      </c>
      <c r="C97" s="56" t="s">
        <v>2504</v>
      </c>
      <c r="D97" s="57" t="s">
        <v>503</v>
      </c>
      <c r="E97" s="57" t="s">
        <v>925</v>
      </c>
      <c r="F97" s="57" t="s">
        <v>926</v>
      </c>
      <c r="G97" s="57" t="s">
        <v>927</v>
      </c>
      <c r="H97" s="57" t="s">
        <v>2440</v>
      </c>
      <c r="I97" s="57" t="s">
        <v>928</v>
      </c>
      <c r="J97" s="57" t="s">
        <v>929</v>
      </c>
      <c r="K97" s="57" t="s">
        <v>1199</v>
      </c>
      <c r="L97" s="57" t="s">
        <v>2171</v>
      </c>
    </row>
    <row r="98" spans="1:12">
      <c r="A98" s="57" t="str">
        <f t="shared" si="1"/>
        <v>DefinitionsC15</v>
      </c>
      <c r="B98" s="57" t="s">
        <v>2471</v>
      </c>
      <c r="C98" s="56" t="s">
        <v>2505</v>
      </c>
      <c r="D98" s="57" t="s">
        <v>2441</v>
      </c>
      <c r="E98" s="57" t="s">
        <v>1031</v>
      </c>
      <c r="F98" s="57" t="s">
        <v>1057</v>
      </c>
      <c r="G98" s="57" t="s">
        <v>930</v>
      </c>
      <c r="H98" s="57" t="s">
        <v>931</v>
      </c>
      <c r="I98" s="57" t="s">
        <v>932</v>
      </c>
      <c r="J98" s="57" t="s">
        <v>933</v>
      </c>
      <c r="K98" s="57" t="s">
        <v>1200</v>
      </c>
      <c r="L98" s="57" t="s">
        <v>2172</v>
      </c>
    </row>
    <row r="99" spans="1:12">
      <c r="A99" s="57" t="str">
        <f t="shared" si="1"/>
        <v>DefinitionsC16</v>
      </c>
      <c r="B99" s="57" t="s">
        <v>2471</v>
      </c>
      <c r="C99" s="56" t="s">
        <v>2506</v>
      </c>
      <c r="D99" s="57" t="s">
        <v>590</v>
      </c>
      <c r="E99" s="57" t="s">
        <v>934</v>
      </c>
      <c r="F99" s="57" t="s">
        <v>935</v>
      </c>
      <c r="G99" s="57" t="s">
        <v>936</v>
      </c>
      <c r="H99" s="57" t="s">
        <v>937</v>
      </c>
      <c r="I99" s="57" t="s">
        <v>938</v>
      </c>
      <c r="J99" s="57" t="s">
        <v>939</v>
      </c>
      <c r="K99" s="57" t="s">
        <v>1201</v>
      </c>
      <c r="L99" s="57" t="s">
        <v>2173</v>
      </c>
    </row>
    <row r="100" spans="1:12">
      <c r="A100" s="57" t="str">
        <f t="shared" si="1"/>
        <v>DefinitionsC17</v>
      </c>
      <c r="B100" s="57" t="s">
        <v>2471</v>
      </c>
      <c r="C100" s="56" t="s">
        <v>2507</v>
      </c>
      <c r="D100" s="57" t="s">
        <v>592</v>
      </c>
      <c r="E100" s="57" t="s">
        <v>940</v>
      </c>
      <c r="F100" s="57" t="s">
        <v>941</v>
      </c>
      <c r="G100" s="57" t="s">
        <v>942</v>
      </c>
      <c r="H100" s="57" t="s">
        <v>943</v>
      </c>
      <c r="I100" s="57" t="s">
        <v>1666</v>
      </c>
      <c r="J100" s="57" t="s">
        <v>1667</v>
      </c>
      <c r="K100" s="57" t="s">
        <v>1202</v>
      </c>
      <c r="L100" s="57" t="s">
        <v>2174</v>
      </c>
    </row>
    <row r="101" spans="1:12">
      <c r="A101" s="57" t="str">
        <f t="shared" si="1"/>
        <v>DefinitionsC18</v>
      </c>
      <c r="B101" s="57" t="s">
        <v>2471</v>
      </c>
      <c r="C101" s="56" t="s">
        <v>2508</v>
      </c>
      <c r="D101" s="57" t="s">
        <v>1746</v>
      </c>
      <c r="E101" s="57" t="s">
        <v>1772</v>
      </c>
      <c r="F101" s="57" t="s">
        <v>1773</v>
      </c>
      <c r="G101" s="57" t="s">
        <v>1794</v>
      </c>
      <c r="H101" s="57" t="s">
        <v>1774</v>
      </c>
      <c r="I101" s="57" t="s">
        <v>1775</v>
      </c>
      <c r="J101" s="57" t="s">
        <v>1776</v>
      </c>
      <c r="K101" s="57" t="s">
        <v>1771</v>
      </c>
      <c r="L101" s="57" t="s">
        <v>2175</v>
      </c>
    </row>
    <row r="102" spans="1:12">
      <c r="A102" s="57" t="str">
        <f t="shared" si="1"/>
        <v>DefinitionsC19</v>
      </c>
      <c r="B102" s="57" t="s">
        <v>2471</v>
      </c>
      <c r="C102" s="56" t="s">
        <v>2509</v>
      </c>
      <c r="D102" s="57" t="s">
        <v>1015</v>
      </c>
      <c r="E102" s="57" t="s">
        <v>1537</v>
      </c>
      <c r="F102" s="57" t="s">
        <v>1058</v>
      </c>
      <c r="G102" s="57" t="s">
        <v>1668</v>
      </c>
      <c r="H102" s="57" t="s">
        <v>1015</v>
      </c>
      <c r="I102" s="57" t="s">
        <v>1015</v>
      </c>
      <c r="J102" s="57" t="s">
        <v>1015</v>
      </c>
      <c r="K102" s="57" t="s">
        <v>1015</v>
      </c>
      <c r="L102" s="57" t="s">
        <v>1015</v>
      </c>
    </row>
    <row r="103" spans="1:12">
      <c r="A103" s="57" t="str">
        <f t="shared" si="1"/>
        <v>DefinitionsC20</v>
      </c>
      <c r="B103" s="57" t="s">
        <v>2471</v>
      </c>
      <c r="C103" s="56" t="s">
        <v>2510</v>
      </c>
      <c r="D103" s="57" t="s">
        <v>593</v>
      </c>
      <c r="E103" s="57" t="s">
        <v>1669</v>
      </c>
      <c r="F103" s="57" t="s">
        <v>1670</v>
      </c>
      <c r="G103" s="57" t="s">
        <v>1036</v>
      </c>
      <c r="H103" s="57" t="s">
        <v>1671</v>
      </c>
      <c r="I103" s="57" t="s">
        <v>1672</v>
      </c>
      <c r="J103" s="57" t="s">
        <v>1539</v>
      </c>
      <c r="K103" s="57" t="s">
        <v>1203</v>
      </c>
      <c r="L103" s="57" t="s">
        <v>2903</v>
      </c>
    </row>
    <row r="104" spans="1:12">
      <c r="A104" s="57" t="str">
        <f t="shared" si="1"/>
        <v>DefinitionsC21</v>
      </c>
      <c r="B104" s="57" t="s">
        <v>2471</v>
      </c>
      <c r="C104" s="56" t="s">
        <v>2511</v>
      </c>
      <c r="D104" s="57" t="s">
        <v>594</v>
      </c>
      <c r="E104" s="57" t="s">
        <v>1673</v>
      </c>
      <c r="F104" s="57" t="s">
        <v>1674</v>
      </c>
      <c r="G104" s="57" t="s">
        <v>1675</v>
      </c>
      <c r="H104" s="57" t="s">
        <v>1676</v>
      </c>
      <c r="I104" s="57" t="s">
        <v>1677</v>
      </c>
      <c r="J104" s="57" t="s">
        <v>1678</v>
      </c>
      <c r="K104" s="57" t="s">
        <v>1204</v>
      </c>
      <c r="L104" s="57" t="s">
        <v>2904</v>
      </c>
    </row>
    <row r="105" spans="1:12">
      <c r="A105" s="57" t="str">
        <f t="shared" si="1"/>
        <v>DefinitionsC22</v>
      </c>
      <c r="B105" s="57" t="s">
        <v>2471</v>
      </c>
      <c r="C105" s="56" t="s">
        <v>2512</v>
      </c>
      <c r="D105" s="57" t="s">
        <v>595</v>
      </c>
      <c r="E105" s="57" t="s">
        <v>1679</v>
      </c>
      <c r="F105" s="57" t="s">
        <v>1680</v>
      </c>
      <c r="G105" s="57" t="s">
        <v>1681</v>
      </c>
      <c r="H105" s="57" t="s">
        <v>2470</v>
      </c>
      <c r="I105" s="57" t="s">
        <v>1682</v>
      </c>
      <c r="J105" s="57" t="s">
        <v>1082</v>
      </c>
      <c r="K105" s="57" t="s">
        <v>1205</v>
      </c>
      <c r="L105" s="57" t="s">
        <v>2905</v>
      </c>
    </row>
    <row r="106" spans="1:12">
      <c r="A106" s="57" t="str">
        <f t="shared" si="1"/>
        <v>DefinitionsC23</v>
      </c>
      <c r="B106" s="57" t="s">
        <v>2471</v>
      </c>
      <c r="C106" s="56" t="s">
        <v>2513</v>
      </c>
      <c r="D106" s="57" t="s">
        <v>597</v>
      </c>
      <c r="E106" s="57" t="s">
        <v>1083</v>
      </c>
      <c r="F106" s="57" t="s">
        <v>1459</v>
      </c>
      <c r="G106" s="57" t="s">
        <v>1084</v>
      </c>
      <c r="H106" s="57" t="s">
        <v>1085</v>
      </c>
      <c r="I106" s="57" t="s">
        <v>1086</v>
      </c>
      <c r="J106" s="57" t="s">
        <v>1087</v>
      </c>
      <c r="K106" s="57" t="s">
        <v>1753</v>
      </c>
      <c r="L106" s="57" t="s">
        <v>2906</v>
      </c>
    </row>
    <row r="107" spans="1:12">
      <c r="A107" s="57" t="str">
        <f t="shared" si="1"/>
        <v>DeclarationD2</v>
      </c>
      <c r="B107" s="57" t="s">
        <v>2514</v>
      </c>
      <c r="C107" s="56" t="s">
        <v>2585</v>
      </c>
      <c r="D107" s="57" t="s">
        <v>953</v>
      </c>
      <c r="E107" s="57" t="s">
        <v>1021</v>
      </c>
      <c r="F107" s="57" t="s">
        <v>1059</v>
      </c>
      <c r="G107" s="57" t="s">
        <v>1783</v>
      </c>
      <c r="H107" s="57" t="s">
        <v>1088</v>
      </c>
      <c r="I107" s="57" t="s">
        <v>1089</v>
      </c>
      <c r="J107" s="57" t="s">
        <v>1561</v>
      </c>
      <c r="K107" s="57" t="s">
        <v>1206</v>
      </c>
      <c r="L107" s="57" t="s">
        <v>2907</v>
      </c>
    </row>
    <row r="108" spans="1:12">
      <c r="A108" s="57" t="str">
        <f t="shared" si="1"/>
        <v>DeclarationB4</v>
      </c>
      <c r="B108" s="57" t="s">
        <v>2514</v>
      </c>
      <c r="C108" s="56" t="s">
        <v>2473</v>
      </c>
      <c r="D108" s="57" t="s">
        <v>954</v>
      </c>
      <c r="E108" s="57" t="s">
        <v>1090</v>
      </c>
      <c r="F108" s="57" t="s">
        <v>1060</v>
      </c>
      <c r="G108" s="57" t="s">
        <v>1039</v>
      </c>
      <c r="H108" s="57" t="s">
        <v>1091</v>
      </c>
      <c r="I108" s="57" t="s">
        <v>1092</v>
      </c>
      <c r="J108" s="57" t="s">
        <v>1562</v>
      </c>
      <c r="K108" s="57" t="s">
        <v>1207</v>
      </c>
      <c r="L108" s="57" t="s">
        <v>2908</v>
      </c>
    </row>
    <row r="109" spans="1:12">
      <c r="A109" s="57" t="str">
        <f t="shared" si="1"/>
        <v>DeclarationB6</v>
      </c>
      <c r="B109" s="57" t="s">
        <v>2514</v>
      </c>
      <c r="C109" s="56" t="s">
        <v>2475</v>
      </c>
      <c r="D109" s="57" t="s">
        <v>955</v>
      </c>
      <c r="E109" s="57" t="s">
        <v>1018</v>
      </c>
      <c r="F109" s="57" t="s">
        <v>1063</v>
      </c>
      <c r="G109" s="57" t="s">
        <v>1040</v>
      </c>
      <c r="H109" s="57" t="s">
        <v>2515</v>
      </c>
      <c r="I109" s="57" t="s">
        <v>1093</v>
      </c>
      <c r="J109" s="57" t="s">
        <v>1563</v>
      </c>
      <c r="K109" s="57" t="s">
        <v>1428</v>
      </c>
      <c r="L109" s="57" t="s">
        <v>2908</v>
      </c>
    </row>
    <row r="110" spans="1:12">
      <c r="A110" s="57" t="str">
        <f t="shared" si="1"/>
        <v>DeclarationB7</v>
      </c>
      <c r="B110" s="57" t="s">
        <v>2514</v>
      </c>
      <c r="C110" s="56" t="s">
        <v>2476</v>
      </c>
      <c r="D110" s="57" t="s">
        <v>627</v>
      </c>
      <c r="E110" s="57" t="s">
        <v>1224</v>
      </c>
      <c r="F110" s="57" t="s">
        <v>1225</v>
      </c>
      <c r="G110" s="57" t="s">
        <v>1226</v>
      </c>
      <c r="H110" s="57" t="s">
        <v>1441</v>
      </c>
      <c r="I110" s="57" t="s">
        <v>1223</v>
      </c>
      <c r="J110" s="57" t="s">
        <v>1564</v>
      </c>
      <c r="K110" s="57" t="s">
        <v>1227</v>
      </c>
      <c r="L110" s="57" t="s">
        <v>2909</v>
      </c>
    </row>
    <row r="111" spans="1:12">
      <c r="A111" s="57" t="str">
        <f t="shared" si="1"/>
        <v>DeclarationB8</v>
      </c>
      <c r="B111" s="57" t="s">
        <v>2514</v>
      </c>
      <c r="C111" s="56" t="s">
        <v>2477</v>
      </c>
      <c r="D111" s="57" t="s">
        <v>948</v>
      </c>
      <c r="E111" s="57" t="s">
        <v>1094</v>
      </c>
      <c r="F111" s="57" t="s">
        <v>1064</v>
      </c>
      <c r="G111" s="57" t="s">
        <v>1041</v>
      </c>
      <c r="H111" s="57" t="s">
        <v>1095</v>
      </c>
      <c r="I111" s="57" t="s">
        <v>1096</v>
      </c>
      <c r="J111" s="57" t="s">
        <v>1097</v>
      </c>
      <c r="K111" s="57" t="s">
        <v>1208</v>
      </c>
      <c r="L111" s="57" t="s">
        <v>2910</v>
      </c>
    </row>
    <row r="112" spans="1:12">
      <c r="A112" s="57" t="str">
        <f t="shared" si="1"/>
        <v>DeclarationB9</v>
      </c>
      <c r="B112" s="57" t="s">
        <v>2514</v>
      </c>
      <c r="C112" s="56" t="s">
        <v>2478</v>
      </c>
      <c r="D112" s="57" t="s">
        <v>493</v>
      </c>
      <c r="E112" s="57" t="s">
        <v>1098</v>
      </c>
      <c r="F112" s="57" t="s">
        <v>1099</v>
      </c>
      <c r="G112" s="57" t="s">
        <v>1755</v>
      </c>
      <c r="H112" s="57" t="s">
        <v>1100</v>
      </c>
      <c r="I112" s="57" t="s">
        <v>1101</v>
      </c>
      <c r="J112" s="57" t="s">
        <v>1102</v>
      </c>
      <c r="K112" s="57" t="s">
        <v>1209</v>
      </c>
      <c r="L112" s="57" t="s">
        <v>2911</v>
      </c>
    </row>
    <row r="113" spans="1:16">
      <c r="A113" s="57" t="str">
        <f t="shared" si="1"/>
        <v>DeclarationB10</v>
      </c>
      <c r="B113" s="57" t="s">
        <v>2514</v>
      </c>
      <c r="C113" s="56" t="s">
        <v>2479</v>
      </c>
      <c r="D113" s="57" t="str">
        <f>IF(Declaration!P13=0,"Description of Scope:",IF(Declaration!P13=1,"Description of Scope: (*)",IF(Declaration!P13=2,"Go to Product List tab to enter products this declaration applies to")))</f>
        <v>Description of Scope:</v>
      </c>
      <c r="E113" s="57" t="str">
        <f>IF(Declaration!P13=0,"范围描述：",IF(Declaration!P13=1,"范围描述 (*):",IF(Declaration!P13=2,"转到产品目录“选项卡进入本声明适用于产品")))</f>
        <v>范围描述：</v>
      </c>
      <c r="F113" s="57" t="str">
        <f>IF(Declaration!P13=0,"範囲の説明：",IF(Declaration!P13=1,"範囲の説明 (*):",IF(Declaration!P13=2,"この宣言に適用される製品を入力するには製品一覧]タブに移動します")))</f>
        <v>範囲の説明：</v>
      </c>
      <c r="G113" s="57" t="str">
        <f>IF(Declaration!P13=0,"선언범위 설명란:",IF(Declaration!P13=1,"선언범위 설명란 (*):",IF(Declaration!P13=2,"이 선언은 적용 제품를 입력하도록 제품리스트 탭으로 이동")))</f>
        <v>선언범위 설명란:</v>
      </c>
      <c r="H113" s="57" t="str">
        <f>IF(Declaration!P13=0,"Description du périmètre:",IF(Declaration!P13=1,"Description du périmètre (*):",IF(Declaration!P13=2,"Allez à l'onglet Liste des produits d'entrer les produits de cette déclaration est valable pour")))</f>
        <v>Description du périmètre:</v>
      </c>
      <c r="I113" s="57" t="str">
        <f>IF(Declaration!P13=0,"Descrição dos Escopo:",IF(Declaration!P13=1,"Descrição dos Escopo(*):",IF(Declaration!P13=2,"Vá para a guia Lista de Produtos para entrar produtos desta declaração se aplica")))</f>
        <v>Descrição dos Escopo:</v>
      </c>
      <c r="J113" s="57" t="str">
        <f>IF(Declaration!P13=0,"Beschreibung des Erklärungsbereiches:",IF(Declaration!P13=1,"Beschreibung des Erklärungsbereiches (*):",IF(Declaration!P13=2,"Wechseln Sie zum Reiter „Product List“ und geben dort die Produkte ein, für die diese Erklärung gilt.")))</f>
        <v>Beschreibung des Erklärungsbereiches:</v>
      </c>
      <c r="K113" s="57" t="str">
        <f>IF(Declaration!P13=0,"Descripcion del alcance:",IF(Declaration!P13=1,"Descripcion del alcance (*):",IF(Declaration!P13=2,"Ir a la ficha del producto para entrar en la lista de los productos de esta declaración se aplica a")))</f>
        <v>Descripcion del alcance:</v>
      </c>
      <c r="L113" s="57" t="str">
        <f>IF(Declaration!Q13=0,"Descrizione dello scopo:",IF(Declaration!Q13=1,"Descrizione dello scopo (*):",IF(Declaration!Q13=2,"Andare alla tabella lista prodotto per inserire i prodotti per cui vale questa dichiarazione")))</f>
        <v>Descrizione dello scopo:</v>
      </c>
      <c r="P113" s="67"/>
    </row>
    <row r="114" spans="1:16">
      <c r="A114" s="57" t="str">
        <f t="shared" si="1"/>
        <v>DeclarationB12</v>
      </c>
      <c r="B114" s="57" t="s">
        <v>2514</v>
      </c>
      <c r="C114" s="56" t="s">
        <v>2481</v>
      </c>
      <c r="D114" s="57" t="s">
        <v>949</v>
      </c>
      <c r="E114" s="57" t="s">
        <v>1103</v>
      </c>
      <c r="F114" s="57" t="s">
        <v>1065</v>
      </c>
      <c r="G114" s="57" t="s">
        <v>1042</v>
      </c>
      <c r="H114" s="57" t="s">
        <v>1758</v>
      </c>
      <c r="I114" s="57" t="s">
        <v>1104</v>
      </c>
      <c r="J114" s="57" t="s">
        <v>1565</v>
      </c>
      <c r="K114" s="57" t="s">
        <v>1210</v>
      </c>
      <c r="L114" s="57" t="s">
        <v>2912</v>
      </c>
    </row>
    <row r="115" spans="1:16">
      <c r="A115" s="57" t="str">
        <f t="shared" si="1"/>
        <v>DeclarationB13</v>
      </c>
      <c r="B115" s="57" t="s">
        <v>2514</v>
      </c>
      <c r="C115" s="56" t="s">
        <v>2482</v>
      </c>
      <c r="D115" s="57" t="s">
        <v>945</v>
      </c>
      <c r="E115" s="57" t="s">
        <v>1105</v>
      </c>
      <c r="F115" s="57" t="s">
        <v>1066</v>
      </c>
      <c r="G115" s="57" t="s">
        <v>1043</v>
      </c>
      <c r="H115" s="57" t="s">
        <v>1106</v>
      </c>
      <c r="I115" s="57" t="s">
        <v>1764</v>
      </c>
      <c r="J115" s="57" t="s">
        <v>1106</v>
      </c>
      <c r="K115" s="57" t="s">
        <v>1211</v>
      </c>
      <c r="L115" s="57" t="s">
        <v>2913</v>
      </c>
    </row>
    <row r="116" spans="1:16">
      <c r="A116" s="57" t="str">
        <f t="shared" si="1"/>
        <v>DeclarationB14</v>
      </c>
      <c r="B116" s="57" t="s">
        <v>2514</v>
      </c>
      <c r="C116" s="56" t="s">
        <v>2483</v>
      </c>
      <c r="D116" s="57" t="s">
        <v>500</v>
      </c>
      <c r="E116" s="57" t="s">
        <v>1107</v>
      </c>
      <c r="F116" s="56" t="s">
        <v>2586</v>
      </c>
      <c r="G116" s="57" t="s">
        <v>1108</v>
      </c>
      <c r="H116" s="57" t="s">
        <v>1759</v>
      </c>
      <c r="I116" s="57" t="s">
        <v>1109</v>
      </c>
      <c r="J116" s="57" t="s">
        <v>1110</v>
      </c>
      <c r="K116" s="57" t="s">
        <v>1212</v>
      </c>
      <c r="L116" s="57" t="s">
        <v>2914</v>
      </c>
    </row>
    <row r="117" spans="1:16">
      <c r="A117" s="57" t="str">
        <f t="shared" si="1"/>
        <v>DeclarationB15</v>
      </c>
      <c r="B117" s="57" t="s">
        <v>2514</v>
      </c>
      <c r="C117" s="56" t="s">
        <v>2484</v>
      </c>
      <c r="D117" s="57" t="s">
        <v>1019</v>
      </c>
      <c r="E117" s="57" t="s">
        <v>1111</v>
      </c>
      <c r="F117" s="56" t="s">
        <v>2587</v>
      </c>
      <c r="G117" s="57" t="s">
        <v>1756</v>
      </c>
      <c r="H117" s="57" t="s">
        <v>1760</v>
      </c>
      <c r="I117" s="57" t="s">
        <v>1112</v>
      </c>
      <c r="J117" s="57" t="s">
        <v>1113</v>
      </c>
      <c r="K117" s="57" t="s">
        <v>1213</v>
      </c>
      <c r="L117" s="57" t="s">
        <v>2915</v>
      </c>
    </row>
    <row r="118" spans="1:16">
      <c r="A118" s="57" t="str">
        <f t="shared" si="1"/>
        <v>DeclarationB16</v>
      </c>
      <c r="B118" s="57" t="s">
        <v>2514</v>
      </c>
      <c r="C118" s="56" t="s">
        <v>2485</v>
      </c>
      <c r="D118" s="57" t="s">
        <v>950</v>
      </c>
      <c r="E118" s="57" t="s">
        <v>1114</v>
      </c>
      <c r="F118" s="56" t="s">
        <v>2588</v>
      </c>
      <c r="G118" s="57" t="s">
        <v>1044</v>
      </c>
      <c r="H118" s="57" t="s">
        <v>1761</v>
      </c>
      <c r="I118" s="57" t="s">
        <v>1115</v>
      </c>
      <c r="J118" s="57" t="s">
        <v>1116</v>
      </c>
      <c r="K118" s="57" t="s">
        <v>1214</v>
      </c>
      <c r="L118" s="57" t="s">
        <v>2916</v>
      </c>
    </row>
    <row r="119" spans="1:16">
      <c r="A119" s="57" t="str">
        <f t="shared" si="1"/>
        <v>DeclarationB17</v>
      </c>
      <c r="B119" s="57" t="s">
        <v>2514</v>
      </c>
      <c r="C119" s="56" t="s">
        <v>2486</v>
      </c>
      <c r="D119" s="57" t="s">
        <v>993</v>
      </c>
      <c r="E119" s="57" t="s">
        <v>1117</v>
      </c>
      <c r="F119" s="56" t="s">
        <v>2589</v>
      </c>
      <c r="G119" s="57" t="s">
        <v>1045</v>
      </c>
      <c r="H119" s="57" t="s">
        <v>1762</v>
      </c>
      <c r="I119" s="57" t="s">
        <v>1118</v>
      </c>
      <c r="J119" s="57" t="s">
        <v>1119</v>
      </c>
      <c r="K119" s="57" t="s">
        <v>1215</v>
      </c>
      <c r="L119" s="57" t="s">
        <v>2917</v>
      </c>
    </row>
    <row r="120" spans="1:16">
      <c r="A120" s="57" t="str">
        <f t="shared" si="1"/>
        <v>DeclarationB18</v>
      </c>
      <c r="B120" s="57" t="s">
        <v>2514</v>
      </c>
      <c r="C120" s="56" t="s">
        <v>2487</v>
      </c>
      <c r="D120" s="57" t="s">
        <v>1020</v>
      </c>
      <c r="E120" s="57" t="s">
        <v>1120</v>
      </c>
      <c r="F120" s="57" t="s">
        <v>1067</v>
      </c>
      <c r="G120" s="57" t="s">
        <v>1757</v>
      </c>
      <c r="H120" s="57" t="s">
        <v>1763</v>
      </c>
      <c r="I120" s="57" t="s">
        <v>1121</v>
      </c>
      <c r="J120" s="57" t="s">
        <v>1566</v>
      </c>
      <c r="K120" s="57" t="s">
        <v>1216</v>
      </c>
      <c r="L120" s="57" t="s">
        <v>2918</v>
      </c>
    </row>
    <row r="121" spans="1:16">
      <c r="A121" s="57" t="str">
        <f t="shared" si="1"/>
        <v>DeclarationB20</v>
      </c>
      <c r="B121" s="57" t="s">
        <v>2514</v>
      </c>
      <c r="C121" s="56" t="s">
        <v>2489</v>
      </c>
      <c r="D121" s="57" t="s">
        <v>557</v>
      </c>
      <c r="E121" s="57" t="s">
        <v>1122</v>
      </c>
      <c r="F121" s="57" t="s">
        <v>1123</v>
      </c>
      <c r="G121" s="57" t="s">
        <v>1124</v>
      </c>
      <c r="H121" s="57" t="s">
        <v>2516</v>
      </c>
      <c r="I121" s="57" t="s">
        <v>1125</v>
      </c>
      <c r="J121" s="57" t="s">
        <v>1567</v>
      </c>
      <c r="K121" s="57" t="s">
        <v>1217</v>
      </c>
      <c r="L121" s="57" t="s">
        <v>2919</v>
      </c>
    </row>
    <row r="122" spans="1:16">
      <c r="A122" s="57" t="str">
        <f t="shared" si="1"/>
        <v>DeclarationB21</v>
      </c>
      <c r="B122" s="57" t="s">
        <v>2514</v>
      </c>
      <c r="C122" s="56" t="s">
        <v>2490</v>
      </c>
      <c r="D122" s="57" t="s">
        <v>2886</v>
      </c>
      <c r="E122" s="57" t="s">
        <v>2888</v>
      </c>
      <c r="F122" s="57" t="s">
        <v>2889</v>
      </c>
      <c r="G122" s="57" t="s">
        <v>2890</v>
      </c>
      <c r="H122" s="57" t="s">
        <v>2891</v>
      </c>
      <c r="I122" s="57" t="s">
        <v>2892</v>
      </c>
      <c r="J122" s="57" t="s">
        <v>2893</v>
      </c>
      <c r="K122" s="57" t="s">
        <v>2894</v>
      </c>
      <c r="L122" s="57" t="s">
        <v>2895</v>
      </c>
    </row>
    <row r="123" spans="1:16">
      <c r="A123" s="57" t="str">
        <f t="shared" si="1"/>
        <v>DeclarationB27</v>
      </c>
      <c r="B123" s="57" t="s">
        <v>2514</v>
      </c>
      <c r="C123" s="56" t="s">
        <v>2590</v>
      </c>
      <c r="D123" s="57" t="s">
        <v>553</v>
      </c>
      <c r="E123" s="57" t="s">
        <v>1126</v>
      </c>
      <c r="F123" s="57" t="s">
        <v>554</v>
      </c>
      <c r="G123" s="57" t="s">
        <v>1127</v>
      </c>
      <c r="H123" s="57" t="s">
        <v>2517</v>
      </c>
      <c r="I123" s="57" t="s">
        <v>1128</v>
      </c>
      <c r="J123" s="57" t="s">
        <v>1568</v>
      </c>
      <c r="K123" s="57" t="s">
        <v>1218</v>
      </c>
      <c r="L123" s="57" t="s">
        <v>2896</v>
      </c>
    </row>
    <row r="124" spans="1:16">
      <c r="A124" s="57" t="str">
        <f t="shared" si="1"/>
        <v>DeclarationB33</v>
      </c>
      <c r="B124" s="57" t="s">
        <v>2514</v>
      </c>
      <c r="C124" s="56" t="s">
        <v>2591</v>
      </c>
      <c r="D124" s="57" t="s">
        <v>555</v>
      </c>
      <c r="E124" s="57" t="s">
        <v>1129</v>
      </c>
      <c r="F124" s="57" t="s">
        <v>556</v>
      </c>
      <c r="G124" s="57" t="s">
        <v>1130</v>
      </c>
      <c r="H124" s="57" t="s">
        <v>1543</v>
      </c>
      <c r="I124" s="57" t="s">
        <v>1131</v>
      </c>
      <c r="J124" s="57" t="s">
        <v>1569</v>
      </c>
      <c r="K124" s="57" t="s">
        <v>1219</v>
      </c>
      <c r="L124" s="57" t="s">
        <v>2545</v>
      </c>
    </row>
    <row r="125" spans="1:16">
      <c r="A125" s="57" t="str">
        <f t="shared" si="1"/>
        <v>DeclarationB39</v>
      </c>
      <c r="B125" s="57" t="s">
        <v>2514</v>
      </c>
      <c r="C125" s="56" t="s">
        <v>2592</v>
      </c>
      <c r="D125" s="57" t="s">
        <v>558</v>
      </c>
      <c r="E125" s="57" t="s">
        <v>1132</v>
      </c>
      <c r="F125" s="57" t="s">
        <v>1133</v>
      </c>
      <c r="G125" s="57" t="s">
        <v>1784</v>
      </c>
      <c r="H125" s="57" t="s">
        <v>2518</v>
      </c>
      <c r="I125" s="57" t="s">
        <v>1134</v>
      </c>
      <c r="J125" s="57" t="s">
        <v>1570</v>
      </c>
      <c r="K125" s="57" t="s">
        <v>1220</v>
      </c>
      <c r="L125" s="57" t="s">
        <v>2897</v>
      </c>
    </row>
    <row r="126" spans="1:16">
      <c r="A126" s="57" t="str">
        <f t="shared" si="1"/>
        <v>DeclarationB45</v>
      </c>
      <c r="B126" s="57" t="s">
        <v>2514</v>
      </c>
      <c r="C126" s="56" t="s">
        <v>2593</v>
      </c>
      <c r="D126" s="57" t="s">
        <v>559</v>
      </c>
      <c r="E126" s="57" t="s">
        <v>1546</v>
      </c>
      <c r="F126" s="57" t="s">
        <v>1135</v>
      </c>
      <c r="G126" s="57" t="s">
        <v>1136</v>
      </c>
      <c r="H126" s="57" t="s">
        <v>2519</v>
      </c>
      <c r="I126" s="57" t="s">
        <v>1137</v>
      </c>
      <c r="J126" s="57" t="s">
        <v>1571</v>
      </c>
      <c r="K126" s="57" t="s">
        <v>1221</v>
      </c>
      <c r="L126" s="57" t="s">
        <v>2898</v>
      </c>
    </row>
    <row r="127" spans="1:16">
      <c r="A127" s="57" t="str">
        <f t="shared" si="1"/>
        <v>DeclarationB51</v>
      </c>
      <c r="B127" s="57" t="s">
        <v>2514</v>
      </c>
      <c r="C127" s="56" t="s">
        <v>2594</v>
      </c>
      <c r="D127" s="57" t="s">
        <v>599</v>
      </c>
      <c r="E127" s="57" t="s">
        <v>1138</v>
      </c>
      <c r="F127" s="57" t="s">
        <v>1542</v>
      </c>
      <c r="G127" s="57" t="s">
        <v>1785</v>
      </c>
      <c r="H127" s="57" t="s">
        <v>2520</v>
      </c>
      <c r="I127" s="57" t="s">
        <v>2551</v>
      </c>
      <c r="J127" s="57" t="s">
        <v>1572</v>
      </c>
      <c r="K127" s="57" t="s">
        <v>1222</v>
      </c>
      <c r="L127" s="57" t="s">
        <v>2899</v>
      </c>
    </row>
    <row r="128" spans="1:16">
      <c r="A128" s="57" t="str">
        <f t="shared" si="1"/>
        <v>DeclarationB57</v>
      </c>
      <c r="B128" s="57" t="s">
        <v>2514</v>
      </c>
      <c r="C128" s="56" t="s">
        <v>2595</v>
      </c>
      <c r="D128" s="57" t="s">
        <v>628</v>
      </c>
      <c r="E128" s="57" t="s">
        <v>1228</v>
      </c>
      <c r="F128" s="57" t="s">
        <v>1229</v>
      </c>
      <c r="G128" s="57" t="s">
        <v>1230</v>
      </c>
      <c r="H128" s="57" t="s">
        <v>2521</v>
      </c>
      <c r="I128" s="57" t="s">
        <v>1231</v>
      </c>
      <c r="J128" s="57" t="s">
        <v>1573</v>
      </c>
      <c r="K128" s="57" t="s">
        <v>1232</v>
      </c>
      <c r="L128" s="57" t="s">
        <v>2285</v>
      </c>
    </row>
    <row r="129" spans="1:12">
      <c r="A129" s="57" t="str">
        <f t="shared" si="1"/>
        <v>DeclarationB59</v>
      </c>
      <c r="B129" s="57" t="s">
        <v>2514</v>
      </c>
      <c r="C129" s="56" t="s">
        <v>2596</v>
      </c>
      <c r="D129" s="57" t="s">
        <v>2597</v>
      </c>
      <c r="E129" s="57" t="s">
        <v>2598</v>
      </c>
      <c r="F129" s="57" t="s">
        <v>2599</v>
      </c>
      <c r="G129" s="57" t="s">
        <v>2600</v>
      </c>
      <c r="H129" s="57" t="s">
        <v>2601</v>
      </c>
      <c r="I129" s="57" t="s">
        <v>2602</v>
      </c>
      <c r="J129" s="57" t="s">
        <v>2603</v>
      </c>
      <c r="K129" s="57" t="s">
        <v>2604</v>
      </c>
      <c r="L129" s="57" t="s">
        <v>2605</v>
      </c>
    </row>
    <row r="130" spans="1:12">
      <c r="A130" s="57" t="str">
        <f t="shared" si="1"/>
        <v>DeclarationB61</v>
      </c>
      <c r="B130" s="57" t="s">
        <v>2514</v>
      </c>
      <c r="C130" s="56" t="s">
        <v>2606</v>
      </c>
      <c r="D130" s="57" t="s">
        <v>2607</v>
      </c>
      <c r="E130" s="57" t="s">
        <v>2608</v>
      </c>
      <c r="F130" s="57" t="s">
        <v>2609</v>
      </c>
      <c r="G130" s="57" t="s">
        <v>2610</v>
      </c>
      <c r="H130" s="57" t="s">
        <v>2611</v>
      </c>
      <c r="I130" s="57" t="s">
        <v>2612</v>
      </c>
      <c r="J130" s="57" t="s">
        <v>2613</v>
      </c>
      <c r="K130" s="57" t="s">
        <v>2614</v>
      </c>
      <c r="L130" s="57" t="s">
        <v>2615</v>
      </c>
    </row>
    <row r="131" spans="1:12">
      <c r="A131" s="57" t="str">
        <f t="shared" ref="A131:A179" si="2">B131&amp;C131</f>
        <v>DeclarationB63</v>
      </c>
      <c r="B131" s="57" t="s">
        <v>2514</v>
      </c>
      <c r="C131" s="56" t="s">
        <v>2616</v>
      </c>
      <c r="D131" s="57" t="s">
        <v>2617</v>
      </c>
      <c r="E131" s="57" t="s">
        <v>2618</v>
      </c>
      <c r="F131" s="57" t="s">
        <v>2619</v>
      </c>
      <c r="G131" s="57" t="s">
        <v>2620</v>
      </c>
      <c r="H131" s="57" t="s">
        <v>2621</v>
      </c>
      <c r="I131" s="57" t="s">
        <v>2622</v>
      </c>
      <c r="J131" s="57" t="s">
        <v>2623</v>
      </c>
      <c r="K131" s="57" t="s">
        <v>2624</v>
      </c>
      <c r="L131" s="57" t="s">
        <v>2625</v>
      </c>
    </row>
    <row r="132" spans="1:12">
      <c r="A132" s="57" t="str">
        <f t="shared" si="2"/>
        <v>DeclarationB65</v>
      </c>
      <c r="B132" s="57" t="s">
        <v>2514</v>
      </c>
      <c r="C132" s="56" t="s">
        <v>2626</v>
      </c>
      <c r="D132" s="57" t="s">
        <v>2627</v>
      </c>
      <c r="E132" s="57" t="s">
        <v>2628</v>
      </c>
      <c r="F132" s="57" t="s">
        <v>2629</v>
      </c>
      <c r="G132" s="57" t="s">
        <v>2630</v>
      </c>
      <c r="H132" s="57" t="s">
        <v>2631</v>
      </c>
      <c r="I132" s="57" t="s">
        <v>2632</v>
      </c>
      <c r="J132" s="57" t="s">
        <v>2633</v>
      </c>
      <c r="K132" s="57" t="s">
        <v>2634</v>
      </c>
      <c r="L132" s="57" t="s">
        <v>2635</v>
      </c>
    </row>
    <row r="133" spans="1:12">
      <c r="A133" s="57" t="str">
        <f t="shared" si="2"/>
        <v>DeclarationB67</v>
      </c>
      <c r="B133" s="57" t="s">
        <v>2514</v>
      </c>
      <c r="C133" s="56" t="s">
        <v>2636</v>
      </c>
      <c r="D133" s="57" t="s">
        <v>2637</v>
      </c>
      <c r="E133" s="57" t="s">
        <v>2638</v>
      </c>
      <c r="F133" s="57" t="s">
        <v>2639</v>
      </c>
      <c r="G133" s="57" t="s">
        <v>2640</v>
      </c>
      <c r="H133" s="57" t="s">
        <v>2641</v>
      </c>
      <c r="I133" s="57" t="s">
        <v>2642</v>
      </c>
      <c r="J133" s="57" t="s">
        <v>2643</v>
      </c>
      <c r="K133" s="57" t="s">
        <v>2644</v>
      </c>
      <c r="L133" s="57" t="s">
        <v>2645</v>
      </c>
    </row>
    <row r="134" spans="1:12">
      <c r="A134" s="57" t="str">
        <f t="shared" si="2"/>
        <v>DeclarationB69</v>
      </c>
      <c r="B134" s="57" t="s">
        <v>2514</v>
      </c>
      <c r="C134" s="56" t="s">
        <v>2646</v>
      </c>
      <c r="D134" s="57" t="s">
        <v>2647</v>
      </c>
      <c r="E134" s="57" t="s">
        <v>2648</v>
      </c>
      <c r="F134" s="57" t="s">
        <v>2649</v>
      </c>
      <c r="G134" s="57" t="s">
        <v>2650</v>
      </c>
      <c r="H134" s="57" t="s">
        <v>2651</v>
      </c>
      <c r="I134" s="57" t="s">
        <v>2652</v>
      </c>
      <c r="J134" s="57" t="s">
        <v>2653</v>
      </c>
      <c r="K134" s="57" t="s">
        <v>2654</v>
      </c>
      <c r="L134" s="57" t="s">
        <v>2655</v>
      </c>
    </row>
    <row r="135" spans="1:12">
      <c r="A135" s="57" t="str">
        <f t="shared" si="2"/>
        <v>DeclarationB71</v>
      </c>
      <c r="B135" s="57" t="s">
        <v>2514</v>
      </c>
      <c r="C135" s="56" t="s">
        <v>2656</v>
      </c>
      <c r="D135" s="57" t="s">
        <v>2657</v>
      </c>
      <c r="E135" s="57" t="s">
        <v>2658</v>
      </c>
      <c r="F135" s="57" t="s">
        <v>2659</v>
      </c>
      <c r="G135" s="57" t="s">
        <v>2660</v>
      </c>
      <c r="H135" s="57" t="s">
        <v>2661</v>
      </c>
      <c r="I135" s="57" t="s">
        <v>2662</v>
      </c>
      <c r="J135" s="57" t="s">
        <v>2663</v>
      </c>
      <c r="K135" s="57" t="s">
        <v>2664</v>
      </c>
      <c r="L135" s="57" t="s">
        <v>2546</v>
      </c>
    </row>
    <row r="136" spans="1:12">
      <c r="A136" s="57" t="str">
        <f t="shared" si="2"/>
        <v>DeclarationB73</v>
      </c>
      <c r="B136" s="57" t="s">
        <v>2514</v>
      </c>
      <c r="C136" s="56" t="s">
        <v>2665</v>
      </c>
      <c r="D136" s="57" t="s">
        <v>2666</v>
      </c>
      <c r="E136" s="57" t="s">
        <v>2667</v>
      </c>
      <c r="F136" s="57" t="s">
        <v>2668</v>
      </c>
      <c r="G136" s="57" t="s">
        <v>2669</v>
      </c>
      <c r="H136" s="57" t="s">
        <v>2670</v>
      </c>
      <c r="I136" s="57" t="s">
        <v>2671</v>
      </c>
      <c r="J136" s="57" t="s">
        <v>2672</v>
      </c>
      <c r="K136" s="57" t="s">
        <v>2673</v>
      </c>
      <c r="L136" s="57" t="s">
        <v>2547</v>
      </c>
    </row>
    <row r="137" spans="1:12">
      <c r="A137" s="57" t="str">
        <f t="shared" si="2"/>
        <v>DeclarationB75</v>
      </c>
      <c r="B137" s="57" t="s">
        <v>2514</v>
      </c>
      <c r="C137" s="56" t="s">
        <v>2674</v>
      </c>
      <c r="D137" s="57" t="s">
        <v>2675</v>
      </c>
      <c r="E137" s="57" t="s">
        <v>2676</v>
      </c>
      <c r="F137" s="57" t="s">
        <v>2677</v>
      </c>
      <c r="G137" s="57" t="s">
        <v>2678</v>
      </c>
      <c r="H137" s="57" t="s">
        <v>2679</v>
      </c>
      <c r="I137" s="57" t="s">
        <v>2680</v>
      </c>
      <c r="J137" s="57" t="s">
        <v>2681</v>
      </c>
      <c r="K137" s="57" t="s">
        <v>2682</v>
      </c>
      <c r="L137" s="57" t="s">
        <v>2548</v>
      </c>
    </row>
    <row r="138" spans="1:12">
      <c r="A138" s="57" t="str">
        <f t="shared" si="2"/>
        <v>DeclarationB77</v>
      </c>
      <c r="B138" s="57" t="s">
        <v>2514</v>
      </c>
      <c r="C138" s="56" t="s">
        <v>2683</v>
      </c>
      <c r="D138" s="57" t="s">
        <v>2684</v>
      </c>
      <c r="E138" s="57" t="s">
        <v>2685</v>
      </c>
      <c r="F138" s="57" t="s">
        <v>2686</v>
      </c>
      <c r="G138" s="57" t="s">
        <v>2687</v>
      </c>
      <c r="H138" s="57" t="s">
        <v>2688</v>
      </c>
      <c r="I138" s="57" t="s">
        <v>2689</v>
      </c>
      <c r="J138" s="57" t="s">
        <v>2690</v>
      </c>
      <c r="K138" s="57" t="s">
        <v>2691</v>
      </c>
      <c r="L138" s="57" t="s">
        <v>2549</v>
      </c>
    </row>
    <row r="139" spans="1:12">
      <c r="A139" s="57" t="str">
        <f t="shared" si="2"/>
        <v>DeclarationA79</v>
      </c>
      <c r="B139" s="57" t="s">
        <v>2514</v>
      </c>
      <c r="C139" s="56" t="s">
        <v>2692</v>
      </c>
      <c r="D139" s="57" t="s">
        <v>598</v>
      </c>
      <c r="E139" s="57" t="s">
        <v>777</v>
      </c>
      <c r="F139" s="57" t="s">
        <v>598</v>
      </c>
      <c r="G139" s="57" t="s">
        <v>598</v>
      </c>
      <c r="H139" s="57" t="s">
        <v>778</v>
      </c>
      <c r="I139" s="57" t="s">
        <v>779</v>
      </c>
      <c r="J139" s="57" t="s">
        <v>598</v>
      </c>
      <c r="K139" s="57" t="s">
        <v>1171</v>
      </c>
      <c r="L139" s="57" t="s">
        <v>2144</v>
      </c>
    </row>
    <row r="140" spans="1:12">
      <c r="A140" s="57" t="str">
        <f t="shared" si="2"/>
        <v>DeclarationAns</v>
      </c>
      <c r="B140" s="57" t="s">
        <v>2514</v>
      </c>
      <c r="C140" s="57" t="s">
        <v>2693</v>
      </c>
      <c r="D140" s="57" t="s">
        <v>947</v>
      </c>
      <c r="E140" s="57" t="s">
        <v>1022</v>
      </c>
      <c r="F140" s="58" t="s">
        <v>1022</v>
      </c>
      <c r="G140" s="57" t="s">
        <v>1046</v>
      </c>
      <c r="H140" s="57" t="s">
        <v>2522</v>
      </c>
      <c r="I140" s="57" t="s">
        <v>1233</v>
      </c>
      <c r="J140" s="57" t="s">
        <v>1234</v>
      </c>
      <c r="K140" s="57" t="s">
        <v>1235</v>
      </c>
      <c r="L140" s="57" t="s">
        <v>2921</v>
      </c>
    </row>
    <row r="141" spans="1:12">
      <c r="A141" s="57" t="str">
        <f t="shared" si="2"/>
        <v>DeclarationB58</v>
      </c>
      <c r="B141" s="57" t="s">
        <v>2514</v>
      </c>
      <c r="C141" s="56" t="s">
        <v>2694</v>
      </c>
      <c r="D141" s="57" t="s">
        <v>629</v>
      </c>
      <c r="E141" s="57" t="s">
        <v>1245</v>
      </c>
      <c r="F141" s="57" t="s">
        <v>1246</v>
      </c>
      <c r="G141" s="57" t="s">
        <v>1247</v>
      </c>
      <c r="H141" s="57" t="s">
        <v>629</v>
      </c>
      <c r="I141" s="57" t="s">
        <v>1248</v>
      </c>
      <c r="J141" s="57" t="s">
        <v>1249</v>
      </c>
      <c r="K141" s="57" t="s">
        <v>1244</v>
      </c>
      <c r="L141" s="57" t="s">
        <v>2920</v>
      </c>
    </row>
    <row r="142" spans="1:12">
      <c r="A142" s="57" t="str">
        <f t="shared" si="2"/>
        <v>DeclarationCmt</v>
      </c>
      <c r="B142" s="57" t="s">
        <v>2514</v>
      </c>
      <c r="C142" s="57" t="s">
        <v>2695</v>
      </c>
      <c r="D142" s="57" t="s">
        <v>946</v>
      </c>
      <c r="E142" s="57" t="s">
        <v>1023</v>
      </c>
      <c r="F142" s="57" t="s">
        <v>1061</v>
      </c>
      <c r="G142" s="57" t="s">
        <v>1236</v>
      </c>
      <c r="H142" s="57" t="s">
        <v>1237</v>
      </c>
      <c r="I142" s="57" t="s">
        <v>1238</v>
      </c>
      <c r="J142" s="57" t="s">
        <v>1549</v>
      </c>
      <c r="K142" s="57" t="s">
        <v>1239</v>
      </c>
      <c r="L142" s="57" t="s">
        <v>2922</v>
      </c>
    </row>
    <row r="143" spans="1:12">
      <c r="A143" s="57" t="str">
        <f t="shared" si="2"/>
        <v>DeclarationTa</v>
      </c>
      <c r="B143" s="57" t="s">
        <v>2514</v>
      </c>
      <c r="C143" s="57" t="s">
        <v>2696</v>
      </c>
      <c r="D143" s="57" t="s">
        <v>2697</v>
      </c>
      <c r="E143" s="57" t="s">
        <v>2698</v>
      </c>
      <c r="F143" s="57" t="s">
        <v>2699</v>
      </c>
      <c r="G143" s="57" t="s">
        <v>2700</v>
      </c>
      <c r="H143" s="57" t="s">
        <v>2701</v>
      </c>
      <c r="I143" s="57" t="s">
        <v>2702</v>
      </c>
      <c r="J143" s="57" t="s">
        <v>2703</v>
      </c>
      <c r="K143" s="57" t="s">
        <v>2704</v>
      </c>
      <c r="L143" s="57" t="s">
        <v>2704</v>
      </c>
    </row>
    <row r="144" spans="1:12">
      <c r="A144" s="57" t="str">
        <f t="shared" si="2"/>
        <v>DeclarationSn</v>
      </c>
      <c r="B144" s="57" t="s">
        <v>2514</v>
      </c>
      <c r="C144" s="57" t="s">
        <v>2705</v>
      </c>
      <c r="D144" s="57" t="s">
        <v>2706</v>
      </c>
      <c r="E144" s="57" t="s">
        <v>2707</v>
      </c>
      <c r="F144" s="57" t="s">
        <v>2708</v>
      </c>
      <c r="G144" s="57" t="s">
        <v>2709</v>
      </c>
      <c r="H144" s="57" t="s">
        <v>2710</v>
      </c>
      <c r="I144" s="57" t="s">
        <v>2711</v>
      </c>
      <c r="J144" s="57" t="s">
        <v>2712</v>
      </c>
      <c r="K144" s="57" t="s">
        <v>2713</v>
      </c>
      <c r="L144" s="57" t="s">
        <v>2714</v>
      </c>
    </row>
    <row r="145" spans="1:12">
      <c r="A145" s="57" t="str">
        <f t="shared" si="2"/>
        <v>DeclarationAu</v>
      </c>
      <c r="B145" s="57" t="s">
        <v>2514</v>
      </c>
      <c r="C145" s="57" t="s">
        <v>2715</v>
      </c>
      <c r="D145" s="57" t="s">
        <v>2716</v>
      </c>
      <c r="E145" s="57" t="s">
        <v>2717</v>
      </c>
      <c r="F145" s="57" t="s">
        <v>2717</v>
      </c>
      <c r="G145" s="57" t="s">
        <v>2718</v>
      </c>
      <c r="H145" s="57" t="s">
        <v>2719</v>
      </c>
      <c r="I145" s="57" t="s">
        <v>2720</v>
      </c>
      <c r="J145" s="57" t="s">
        <v>2716</v>
      </c>
      <c r="K145" s="57" t="s">
        <v>2721</v>
      </c>
      <c r="L145" s="57" t="s">
        <v>2721</v>
      </c>
    </row>
    <row r="146" spans="1:12">
      <c r="A146" s="57" t="str">
        <f t="shared" si="2"/>
        <v>DeclarationW</v>
      </c>
      <c r="B146" s="57" t="s">
        <v>2514</v>
      </c>
      <c r="C146" s="57" t="s">
        <v>2722</v>
      </c>
      <c r="D146" s="57" t="s">
        <v>2723</v>
      </c>
      <c r="E146" s="57" t="s">
        <v>2724</v>
      </c>
      <c r="F146" s="57" t="s">
        <v>2725</v>
      </c>
      <c r="G146" s="57" t="s">
        <v>2726</v>
      </c>
      <c r="H146" s="57" t="s">
        <v>2727</v>
      </c>
      <c r="I146" s="57" t="s">
        <v>2728</v>
      </c>
      <c r="J146" s="57" t="s">
        <v>2729</v>
      </c>
      <c r="K146" s="57" t="s">
        <v>2730</v>
      </c>
      <c r="L146" s="57" t="s">
        <v>2731</v>
      </c>
    </row>
    <row r="147" spans="1:12">
      <c r="A147" s="57" t="str">
        <f t="shared" si="2"/>
        <v>DeclarationAth</v>
      </c>
      <c r="B147" s="57" t="s">
        <v>2514</v>
      </c>
      <c r="C147" s="57" t="s">
        <v>2732</v>
      </c>
      <c r="D147" s="57" t="s">
        <v>944</v>
      </c>
      <c r="E147" s="57" t="s">
        <v>1024</v>
      </c>
      <c r="F147" s="57" t="s">
        <v>1062</v>
      </c>
      <c r="G147" s="57" t="s">
        <v>1240</v>
      </c>
      <c r="H147" s="57" t="s">
        <v>1241</v>
      </c>
      <c r="I147" s="57" t="s">
        <v>1242</v>
      </c>
      <c r="J147" s="57" t="s">
        <v>1574</v>
      </c>
      <c r="K147" s="57" t="s">
        <v>1243</v>
      </c>
      <c r="L147" s="57" t="s">
        <v>2923</v>
      </c>
    </row>
    <row r="148" spans="1:12">
      <c r="A148" s="57" t="str">
        <f t="shared" si="2"/>
        <v>Standard Smelter NamesA1</v>
      </c>
      <c r="B148" s="57" t="s">
        <v>506</v>
      </c>
      <c r="C148" s="56" t="s">
        <v>2381</v>
      </c>
      <c r="D148" s="57" t="s">
        <v>1363</v>
      </c>
      <c r="E148" s="57" t="s">
        <v>1364</v>
      </c>
      <c r="F148" s="57" t="s">
        <v>1365</v>
      </c>
      <c r="G148" s="57" t="s">
        <v>1787</v>
      </c>
      <c r="H148" s="57" t="s">
        <v>1366</v>
      </c>
      <c r="I148" s="57" t="s">
        <v>1367</v>
      </c>
      <c r="J148" s="57" t="s">
        <v>1368</v>
      </c>
      <c r="K148" s="57" t="s">
        <v>1369</v>
      </c>
      <c r="L148" s="57" t="s">
        <v>2931</v>
      </c>
    </row>
    <row r="149" spans="1:12">
      <c r="A149" s="57" t="str">
        <f t="shared" si="2"/>
        <v>Standard Smelter NamesE2</v>
      </c>
      <c r="B149" s="57" t="s">
        <v>506</v>
      </c>
      <c r="C149" s="56" t="s">
        <v>2733</v>
      </c>
      <c r="D149" s="56" t="s">
        <v>504</v>
      </c>
      <c r="E149" s="59" t="s">
        <v>1432</v>
      </c>
      <c r="F149" s="59" t="s">
        <v>1454</v>
      </c>
      <c r="G149" s="59" t="s">
        <v>1609</v>
      </c>
      <c r="H149" s="59" t="s">
        <v>1437</v>
      </c>
      <c r="I149" s="59" t="s">
        <v>1724</v>
      </c>
      <c r="J149" s="59" t="s">
        <v>1429</v>
      </c>
      <c r="K149" s="59" t="s">
        <v>1695</v>
      </c>
      <c r="L149" s="59" t="s">
        <v>2291</v>
      </c>
    </row>
    <row r="150" spans="1:12">
      <c r="A150" s="57" t="str">
        <f t="shared" si="2"/>
        <v>Standard Smelter NamesA2</v>
      </c>
      <c r="B150" s="57" t="s">
        <v>506</v>
      </c>
      <c r="C150" s="56" t="s">
        <v>2382</v>
      </c>
      <c r="D150" s="56" t="s">
        <v>976</v>
      </c>
      <c r="E150" s="56" t="s">
        <v>1071</v>
      </c>
      <c r="F150" s="56" t="s">
        <v>1071</v>
      </c>
      <c r="G150" s="56" t="s">
        <v>1072</v>
      </c>
      <c r="H150" s="56" t="s">
        <v>2734</v>
      </c>
      <c r="I150" s="56" t="s">
        <v>976</v>
      </c>
      <c r="J150" s="56" t="s">
        <v>1370</v>
      </c>
      <c r="K150" s="56" t="s">
        <v>976</v>
      </c>
      <c r="L150" s="56" t="s">
        <v>2932</v>
      </c>
    </row>
    <row r="151" spans="1:12">
      <c r="A151" s="57" t="str">
        <f t="shared" si="2"/>
        <v>Standard Smelter NamesB2</v>
      </c>
      <c r="B151" s="57" t="s">
        <v>506</v>
      </c>
      <c r="C151" s="56" t="s">
        <v>2582</v>
      </c>
      <c r="D151" s="56" t="s">
        <v>506</v>
      </c>
      <c r="E151" s="59" t="s">
        <v>1433</v>
      </c>
      <c r="F151" s="59" t="s">
        <v>1455</v>
      </c>
      <c r="G151" s="59" t="s">
        <v>1610</v>
      </c>
      <c r="H151" s="59" t="s">
        <v>1439</v>
      </c>
      <c r="I151" s="59" t="s">
        <v>1725</v>
      </c>
      <c r="J151" s="59" t="s">
        <v>1430</v>
      </c>
      <c r="K151" s="59" t="s">
        <v>1696</v>
      </c>
      <c r="L151" s="59" t="s">
        <v>2934</v>
      </c>
    </row>
    <row r="152" spans="1:12">
      <c r="A152" s="57" t="str">
        <f t="shared" si="2"/>
        <v>Standard Smelter NamesC2</v>
      </c>
      <c r="B152" s="57" t="s">
        <v>506</v>
      </c>
      <c r="C152" s="56" t="s">
        <v>2584</v>
      </c>
      <c r="D152" s="56" t="s">
        <v>507</v>
      </c>
      <c r="E152" s="59" t="s">
        <v>1434</v>
      </c>
      <c r="F152" s="59" t="s">
        <v>1456</v>
      </c>
      <c r="G152" s="59" t="s">
        <v>1611</v>
      </c>
      <c r="H152" s="59" t="s">
        <v>1438</v>
      </c>
      <c r="I152" s="59" t="s">
        <v>1726</v>
      </c>
      <c r="J152" s="59" t="s">
        <v>1431</v>
      </c>
      <c r="K152" s="59" t="s">
        <v>1697</v>
      </c>
      <c r="L152" s="59" t="s">
        <v>2292</v>
      </c>
    </row>
    <row r="153" spans="1:12">
      <c r="A153" s="57" t="str">
        <f t="shared" si="2"/>
        <v>Standard Smelter NamesD2</v>
      </c>
      <c r="B153" s="57" t="s">
        <v>506</v>
      </c>
      <c r="C153" s="56" t="s">
        <v>2585</v>
      </c>
      <c r="D153" s="56" t="s">
        <v>505</v>
      </c>
      <c r="E153" s="56" t="s">
        <v>1371</v>
      </c>
      <c r="F153" s="56" t="s">
        <v>1372</v>
      </c>
      <c r="G153" s="56" t="s">
        <v>1373</v>
      </c>
      <c r="H153" s="56" t="s">
        <v>1374</v>
      </c>
      <c r="I153" s="56" t="s">
        <v>1375</v>
      </c>
      <c r="J153" s="57" t="s">
        <v>1266</v>
      </c>
      <c r="K153" s="56" t="s">
        <v>1376</v>
      </c>
      <c r="L153" s="59" t="s">
        <v>2290</v>
      </c>
    </row>
    <row r="154" spans="1:12">
      <c r="A154" s="57" t="str">
        <f t="shared" si="2"/>
        <v>Smelter ListB4</v>
      </c>
      <c r="B154" s="57" t="s">
        <v>2525</v>
      </c>
      <c r="C154" s="56" t="s">
        <v>2473</v>
      </c>
      <c r="D154" s="57" t="s">
        <v>951</v>
      </c>
      <c r="E154" s="57" t="s">
        <v>1258</v>
      </c>
      <c r="F154" s="57" t="s">
        <v>1025</v>
      </c>
      <c r="G154" s="57" t="s">
        <v>1047</v>
      </c>
      <c r="H154" s="57" t="s">
        <v>2735</v>
      </c>
      <c r="I154" s="57" t="s">
        <v>951</v>
      </c>
      <c r="J154" s="57" t="s">
        <v>1259</v>
      </c>
      <c r="K154" s="57" t="s">
        <v>1260</v>
      </c>
      <c r="L154" s="57" t="s">
        <v>2924</v>
      </c>
    </row>
    <row r="155" spans="1:12">
      <c r="A155" s="57" t="str">
        <f t="shared" si="2"/>
        <v>Smelter ListC4</v>
      </c>
      <c r="B155" s="57" t="s">
        <v>2525</v>
      </c>
      <c r="C155" s="56" t="s">
        <v>2494</v>
      </c>
      <c r="D155" s="56" t="s">
        <v>1700</v>
      </c>
      <c r="E155" s="59" t="s">
        <v>1701</v>
      </c>
      <c r="F155" s="59" t="s">
        <v>1702</v>
      </c>
      <c r="G155" s="59" t="s">
        <v>1703</v>
      </c>
      <c r="H155" s="59" t="s">
        <v>1704</v>
      </c>
      <c r="I155" s="59" t="s">
        <v>1727</v>
      </c>
      <c r="J155" s="59" t="s">
        <v>1705</v>
      </c>
      <c r="K155" s="59" t="s">
        <v>1706</v>
      </c>
      <c r="L155" s="59" t="s">
        <v>2933</v>
      </c>
    </row>
    <row r="156" spans="1:12">
      <c r="A156" s="57" t="str">
        <f t="shared" si="2"/>
        <v>Smelter ListD4</v>
      </c>
      <c r="B156" s="57" t="s">
        <v>2525</v>
      </c>
      <c r="C156" s="56" t="s">
        <v>2736</v>
      </c>
      <c r="D156" s="56" t="s">
        <v>1377</v>
      </c>
      <c r="E156" s="59" t="s">
        <v>1435</v>
      </c>
      <c r="F156" s="59" t="s">
        <v>1457</v>
      </c>
      <c r="G156" s="59" t="s">
        <v>1612</v>
      </c>
      <c r="H156" s="59" t="s">
        <v>1440</v>
      </c>
      <c r="I156" s="59" t="s">
        <v>1728</v>
      </c>
      <c r="J156" s="59" t="s">
        <v>1550</v>
      </c>
      <c r="K156" s="59" t="s">
        <v>1698</v>
      </c>
      <c r="L156" s="59" t="s">
        <v>2934</v>
      </c>
    </row>
    <row r="157" spans="1:12">
      <c r="A157" s="57" t="str">
        <f t="shared" si="2"/>
        <v>Smelter ListE4</v>
      </c>
      <c r="B157" s="57" t="s">
        <v>2525</v>
      </c>
      <c r="C157" s="56" t="s">
        <v>2737</v>
      </c>
      <c r="D157" s="56" t="s">
        <v>9</v>
      </c>
      <c r="E157" s="57" t="s">
        <v>1261</v>
      </c>
      <c r="F157" s="57" t="s">
        <v>1262</v>
      </c>
      <c r="G157" s="57" t="s">
        <v>1263</v>
      </c>
      <c r="H157" s="57" t="s">
        <v>1264</v>
      </c>
      <c r="I157" s="57" t="s">
        <v>1265</v>
      </c>
      <c r="J157" s="56" t="s">
        <v>1551</v>
      </c>
      <c r="K157" s="57" t="s">
        <v>1267</v>
      </c>
      <c r="L157" s="21" t="s">
        <v>2286</v>
      </c>
    </row>
    <row r="158" spans="1:12">
      <c r="A158" s="57" t="str">
        <f t="shared" si="2"/>
        <v>Smelter ListG4</v>
      </c>
      <c r="B158" s="57" t="s">
        <v>2525</v>
      </c>
      <c r="C158" s="56" t="s">
        <v>2738</v>
      </c>
      <c r="D158" s="56" t="s">
        <v>7</v>
      </c>
      <c r="E158" s="57" t="s">
        <v>1268</v>
      </c>
      <c r="F158" s="57" t="s">
        <v>1269</v>
      </c>
      <c r="G158" s="57" t="s">
        <v>1270</v>
      </c>
      <c r="H158" s="57" t="s">
        <v>1271</v>
      </c>
      <c r="I158" s="57" t="s">
        <v>1272</v>
      </c>
      <c r="J158" s="57" t="s">
        <v>1552</v>
      </c>
      <c r="K158" s="57" t="s">
        <v>1273</v>
      </c>
      <c r="L158" s="21" t="s">
        <v>2287</v>
      </c>
    </row>
    <row r="159" spans="1:12">
      <c r="A159" s="57" t="str">
        <f t="shared" si="2"/>
        <v>Smelter ListH4</v>
      </c>
      <c r="B159" s="57" t="s">
        <v>2525</v>
      </c>
      <c r="C159" s="56" t="s">
        <v>2739</v>
      </c>
      <c r="D159" s="56" t="s">
        <v>8</v>
      </c>
      <c r="E159" s="57" t="s">
        <v>1274</v>
      </c>
      <c r="F159" s="57" t="s">
        <v>1275</v>
      </c>
      <c r="G159" s="57" t="s">
        <v>1276</v>
      </c>
      <c r="H159" s="57" t="s">
        <v>1277</v>
      </c>
      <c r="I159" s="57" t="s">
        <v>1278</v>
      </c>
      <c r="J159" s="57" t="s">
        <v>1553</v>
      </c>
      <c r="K159" s="57" t="s">
        <v>1279</v>
      </c>
      <c r="L159" s="21" t="s">
        <v>2288</v>
      </c>
    </row>
    <row r="160" spans="1:12">
      <c r="A160" s="57" t="str">
        <f t="shared" si="2"/>
        <v>Smelter ListI4</v>
      </c>
      <c r="B160" s="57" t="s">
        <v>2525</v>
      </c>
      <c r="C160" s="56" t="s">
        <v>2740</v>
      </c>
      <c r="D160" s="56" t="s">
        <v>499</v>
      </c>
      <c r="E160" s="57" t="s">
        <v>1280</v>
      </c>
      <c r="F160" s="57" t="s">
        <v>1281</v>
      </c>
      <c r="G160" s="57" t="s">
        <v>1282</v>
      </c>
      <c r="H160" s="57" t="s">
        <v>1283</v>
      </c>
      <c r="I160" s="57" t="s">
        <v>1284</v>
      </c>
      <c r="J160" s="57" t="s">
        <v>1554</v>
      </c>
      <c r="K160" s="57" t="s">
        <v>1285</v>
      </c>
      <c r="L160" s="21" t="s">
        <v>2289</v>
      </c>
    </row>
    <row r="161" spans="1:12">
      <c r="A161" s="57" t="str">
        <f t="shared" si="2"/>
        <v>Smelter ListJ4</v>
      </c>
      <c r="B161" s="57" t="s">
        <v>2525</v>
      </c>
      <c r="C161" s="56" t="s">
        <v>2741</v>
      </c>
      <c r="D161" s="57" t="s">
        <v>994</v>
      </c>
      <c r="E161" s="57" t="s">
        <v>1286</v>
      </c>
      <c r="F161" s="57" t="s">
        <v>1068</v>
      </c>
      <c r="G161" s="57" t="s">
        <v>1287</v>
      </c>
      <c r="H161" s="57" t="s">
        <v>1288</v>
      </c>
      <c r="I161" s="57" t="s">
        <v>1289</v>
      </c>
      <c r="J161" s="57" t="s">
        <v>1555</v>
      </c>
      <c r="K161" s="57" t="s">
        <v>1290</v>
      </c>
      <c r="L161" s="57" t="s">
        <v>2925</v>
      </c>
    </row>
    <row r="162" spans="1:12">
      <c r="A162" s="57" t="str">
        <f t="shared" si="2"/>
        <v>Smelter ListK4</v>
      </c>
      <c r="B162" s="57" t="s">
        <v>2525</v>
      </c>
      <c r="C162" s="56" t="s">
        <v>2742</v>
      </c>
      <c r="D162" s="57" t="s">
        <v>995</v>
      </c>
      <c r="E162" s="57" t="s">
        <v>1291</v>
      </c>
      <c r="F162" s="57" t="s">
        <v>1069</v>
      </c>
      <c r="G162" s="57" t="s">
        <v>1292</v>
      </c>
      <c r="H162" s="57" t="s">
        <v>1293</v>
      </c>
      <c r="I162" s="57" t="s">
        <v>1294</v>
      </c>
      <c r="J162" s="57" t="s">
        <v>1556</v>
      </c>
      <c r="K162" s="57" t="s">
        <v>1295</v>
      </c>
      <c r="L162" s="57" t="s">
        <v>2926</v>
      </c>
    </row>
    <row r="163" spans="1:12">
      <c r="A163" s="57" t="str">
        <f t="shared" si="2"/>
        <v>Smelter ListL4</v>
      </c>
      <c r="B163" s="57" t="s">
        <v>2525</v>
      </c>
      <c r="C163" s="56" t="s">
        <v>2743</v>
      </c>
      <c r="D163" s="57" t="s">
        <v>952</v>
      </c>
      <c r="E163" s="57" t="s">
        <v>1026</v>
      </c>
      <c r="F163" s="57" t="s">
        <v>1070</v>
      </c>
      <c r="G163" s="57" t="s">
        <v>1296</v>
      </c>
      <c r="H163" s="57" t="s">
        <v>1297</v>
      </c>
      <c r="I163" s="57" t="s">
        <v>1298</v>
      </c>
      <c r="J163" s="57" t="s">
        <v>1299</v>
      </c>
      <c r="K163" s="57" t="s">
        <v>1300</v>
      </c>
      <c r="L163" s="57" t="s">
        <v>2927</v>
      </c>
    </row>
    <row r="164" spans="1:12">
      <c r="A164" s="57" t="str">
        <f t="shared" si="2"/>
        <v>Smelter ListM4</v>
      </c>
      <c r="B164" s="57" t="s">
        <v>2525</v>
      </c>
      <c r="C164" s="56" t="s">
        <v>2744</v>
      </c>
      <c r="D164" s="57" t="s">
        <v>560</v>
      </c>
      <c r="E164" s="57" t="s">
        <v>1301</v>
      </c>
      <c r="F164" s="57" t="s">
        <v>561</v>
      </c>
      <c r="G164" s="57" t="s">
        <v>562</v>
      </c>
      <c r="H164" s="57" t="s">
        <v>1302</v>
      </c>
      <c r="I164" s="57" t="s">
        <v>1303</v>
      </c>
      <c r="J164" s="57" t="s">
        <v>1557</v>
      </c>
      <c r="K164" s="57" t="s">
        <v>1304</v>
      </c>
      <c r="L164" s="57" t="s">
        <v>2928</v>
      </c>
    </row>
    <row r="165" spans="1:12">
      <c r="A165" s="57" t="str">
        <f t="shared" si="2"/>
        <v>Smelter ListN4</v>
      </c>
      <c r="B165" s="57" t="s">
        <v>2525</v>
      </c>
      <c r="C165" s="56" t="s">
        <v>2745</v>
      </c>
      <c r="D165" s="57" t="s">
        <v>563</v>
      </c>
      <c r="E165" s="57" t="s">
        <v>1305</v>
      </c>
      <c r="F165" s="57" t="s">
        <v>564</v>
      </c>
      <c r="G165" s="57" t="s">
        <v>565</v>
      </c>
      <c r="H165" s="57" t="s">
        <v>1306</v>
      </c>
      <c r="I165" s="57" t="s">
        <v>1307</v>
      </c>
      <c r="J165" s="57" t="s">
        <v>1558</v>
      </c>
      <c r="K165" s="57" t="s">
        <v>1308</v>
      </c>
      <c r="L165" s="57" t="s">
        <v>2929</v>
      </c>
    </row>
    <row r="166" spans="1:12">
      <c r="A166" s="57" t="str">
        <f t="shared" si="2"/>
        <v>Smelter ListO4</v>
      </c>
      <c r="B166" s="57" t="s">
        <v>2525</v>
      </c>
      <c r="C166" s="56" t="s">
        <v>2746</v>
      </c>
      <c r="D166" s="60" t="s">
        <v>946</v>
      </c>
      <c r="E166" s="60" t="s">
        <v>1023</v>
      </c>
      <c r="F166" s="60" t="s">
        <v>1061</v>
      </c>
      <c r="G166" s="60" t="s">
        <v>1236</v>
      </c>
      <c r="H166" s="60" t="s">
        <v>1237</v>
      </c>
      <c r="I166" s="60" t="s">
        <v>1238</v>
      </c>
      <c r="J166" s="60" t="s">
        <v>1549</v>
      </c>
      <c r="K166" s="60" t="s">
        <v>1239</v>
      </c>
      <c r="L166" s="60" t="s">
        <v>2922</v>
      </c>
    </row>
    <row r="167" spans="1:12">
      <c r="A167" s="57" t="str">
        <f t="shared" si="2"/>
        <v>Smelter ListI2</v>
      </c>
      <c r="B167" s="57" t="s">
        <v>2525</v>
      </c>
      <c r="C167" s="56" t="s">
        <v>2747</v>
      </c>
      <c r="D167" s="57" t="s">
        <v>552</v>
      </c>
      <c r="E167" s="57" t="s">
        <v>1309</v>
      </c>
      <c r="F167" s="57" t="s">
        <v>1310</v>
      </c>
      <c r="G167" s="57" t="s">
        <v>1786</v>
      </c>
      <c r="H167" s="57" t="s">
        <v>1311</v>
      </c>
      <c r="I167" s="57" t="s">
        <v>1312</v>
      </c>
      <c r="J167" s="57" t="s">
        <v>1559</v>
      </c>
      <c r="K167" s="57" t="s">
        <v>1313</v>
      </c>
      <c r="L167" s="57" t="s">
        <v>2930</v>
      </c>
    </row>
    <row r="168" spans="1:12">
      <c r="A168" s="57" t="str">
        <f t="shared" si="2"/>
        <v>Smelter ListB2</v>
      </c>
      <c r="B168" s="57" t="s">
        <v>2525</v>
      </c>
      <c r="C168" s="56" t="s">
        <v>2582</v>
      </c>
      <c r="D168" s="61" t="s">
        <v>1378</v>
      </c>
      <c r="E168" s="59" t="s">
        <v>1436</v>
      </c>
      <c r="F168" s="30" t="s">
        <v>1458</v>
      </c>
      <c r="G168" s="59" t="s">
        <v>1613</v>
      </c>
      <c r="H168" s="57" t="s">
        <v>2748</v>
      </c>
      <c r="I168" s="59" t="s">
        <v>1729</v>
      </c>
      <c r="J168" s="59" t="s">
        <v>1560</v>
      </c>
      <c r="K168" s="59" t="s">
        <v>1699</v>
      </c>
      <c r="L168" s="59" t="s">
        <v>2189</v>
      </c>
    </row>
    <row r="169" spans="1:12">
      <c r="A169" s="57" t="str">
        <f t="shared" si="2"/>
        <v>Smelter ListF4</v>
      </c>
      <c r="B169" s="57" t="s">
        <v>2525</v>
      </c>
      <c r="C169" s="56" t="s">
        <v>2749</v>
      </c>
      <c r="D169" s="56" t="s">
        <v>504</v>
      </c>
      <c r="E169" s="59" t="s">
        <v>1432</v>
      </c>
      <c r="F169" s="59" t="s">
        <v>1454</v>
      </c>
      <c r="G169" s="59" t="s">
        <v>1609</v>
      </c>
      <c r="H169" s="59" t="s">
        <v>1437</v>
      </c>
      <c r="I169" s="59" t="s">
        <v>1724</v>
      </c>
      <c r="J169" s="59" t="s">
        <v>1429</v>
      </c>
      <c r="K169" s="59" t="s">
        <v>1695</v>
      </c>
      <c r="L169" s="59" t="s">
        <v>504</v>
      </c>
    </row>
    <row r="170" spans="1:12">
      <c r="A170" s="57" t="str">
        <f t="shared" si="2"/>
        <v>CheckerA1</v>
      </c>
      <c r="B170" s="57" t="s">
        <v>2544</v>
      </c>
      <c r="C170" s="56" t="s">
        <v>2381</v>
      </c>
      <c r="D170" s="29" t="s">
        <v>496</v>
      </c>
      <c r="E170" s="29" t="s">
        <v>1314</v>
      </c>
      <c r="F170" s="136" t="s">
        <v>2877</v>
      </c>
      <c r="G170" s="29" t="s">
        <v>1315</v>
      </c>
      <c r="H170" s="29" t="s">
        <v>2750</v>
      </c>
      <c r="I170" s="29" t="s">
        <v>1316</v>
      </c>
      <c r="J170" s="29" t="s">
        <v>1317</v>
      </c>
      <c r="K170" s="29" t="s">
        <v>1318</v>
      </c>
      <c r="L170" s="29" t="s">
        <v>2190</v>
      </c>
    </row>
    <row r="171" spans="1:12">
      <c r="A171" s="57" t="str">
        <f t="shared" si="2"/>
        <v>CheckerD1</v>
      </c>
      <c r="B171" s="57" t="s">
        <v>2544</v>
      </c>
      <c r="C171" s="56" t="s">
        <v>2751</v>
      </c>
      <c r="D171" s="29" t="s">
        <v>498</v>
      </c>
      <c r="E171" s="29" t="s">
        <v>1319</v>
      </c>
      <c r="F171" s="29" t="s">
        <v>1320</v>
      </c>
      <c r="G171" s="29" t="s">
        <v>1321</v>
      </c>
      <c r="H171" s="29" t="s">
        <v>1322</v>
      </c>
      <c r="I171" s="29" t="s">
        <v>1323</v>
      </c>
      <c r="J171" s="29" t="s">
        <v>1324</v>
      </c>
      <c r="K171" s="29" t="s">
        <v>1325</v>
      </c>
      <c r="L171" s="29" t="s">
        <v>2191</v>
      </c>
    </row>
    <row r="172" spans="1:12">
      <c r="A172" s="57" t="str">
        <f t="shared" si="2"/>
        <v>CheckerA3</v>
      </c>
      <c r="B172" s="57" t="s">
        <v>2544</v>
      </c>
      <c r="C172" s="56" t="s">
        <v>2383</v>
      </c>
      <c r="D172" s="29" t="s">
        <v>10</v>
      </c>
      <c r="E172" s="29" t="s">
        <v>1326</v>
      </c>
      <c r="F172" s="29" t="s">
        <v>1327</v>
      </c>
      <c r="G172" s="29" t="s">
        <v>1328</v>
      </c>
      <c r="H172" s="29" t="s">
        <v>1329</v>
      </c>
      <c r="I172" s="29" t="s">
        <v>1330</v>
      </c>
      <c r="J172" s="29" t="s">
        <v>1331</v>
      </c>
      <c r="K172" s="29" t="s">
        <v>1332</v>
      </c>
      <c r="L172" s="29" t="s">
        <v>2192</v>
      </c>
    </row>
    <row r="173" spans="1:12">
      <c r="A173" s="57" t="str">
        <f t="shared" si="2"/>
        <v>CheckerB3</v>
      </c>
      <c r="B173" s="57" t="s">
        <v>2544</v>
      </c>
      <c r="C173" s="56" t="s">
        <v>2472</v>
      </c>
      <c r="D173" s="29" t="s">
        <v>11</v>
      </c>
      <c r="E173" s="29" t="s">
        <v>1333</v>
      </c>
      <c r="F173" s="29" t="s">
        <v>1022</v>
      </c>
      <c r="G173" s="29" t="s">
        <v>1334</v>
      </c>
      <c r="H173" s="29" t="s">
        <v>1335</v>
      </c>
      <c r="I173" s="29" t="s">
        <v>1336</v>
      </c>
      <c r="J173" s="29" t="s">
        <v>1337</v>
      </c>
      <c r="K173" s="29" t="s">
        <v>1338</v>
      </c>
      <c r="L173" s="29" t="s">
        <v>2193</v>
      </c>
    </row>
    <row r="174" spans="1:12">
      <c r="A174" s="57" t="str">
        <f t="shared" si="2"/>
        <v>CheckerC3</v>
      </c>
      <c r="B174" s="57" t="s">
        <v>2544</v>
      </c>
      <c r="C174" s="56" t="s">
        <v>2493</v>
      </c>
      <c r="D174" s="29" t="s">
        <v>494</v>
      </c>
      <c r="E174" s="29" t="s">
        <v>1339</v>
      </c>
      <c r="F174" s="29" t="s">
        <v>1340</v>
      </c>
      <c r="G174" s="29" t="s">
        <v>1341</v>
      </c>
      <c r="H174" s="29" t="s">
        <v>1342</v>
      </c>
      <c r="I174" s="29" t="s">
        <v>1343</v>
      </c>
      <c r="J174" s="29" t="s">
        <v>1344</v>
      </c>
      <c r="K174" s="29" t="s">
        <v>1343</v>
      </c>
      <c r="L174" s="29" t="s">
        <v>2194</v>
      </c>
    </row>
    <row r="175" spans="1:12" ht="15">
      <c r="A175" s="57" t="str">
        <f t="shared" si="2"/>
        <v>CheckerD3</v>
      </c>
      <c r="B175" s="57" t="s">
        <v>2544</v>
      </c>
      <c r="C175" s="56" t="s">
        <v>2752</v>
      </c>
      <c r="D175" s="68" t="s">
        <v>495</v>
      </c>
      <c r="E175" t="s">
        <v>2832</v>
      </c>
      <c r="F175" t="s">
        <v>2833</v>
      </c>
      <c r="G175" t="s">
        <v>2834</v>
      </c>
      <c r="H175" t="s">
        <v>2835</v>
      </c>
      <c r="I175" t="s">
        <v>2836</v>
      </c>
      <c r="J175" s="131" t="s">
        <v>2867</v>
      </c>
      <c r="K175" t="s">
        <v>2837</v>
      </c>
      <c r="L175" t="s">
        <v>2838</v>
      </c>
    </row>
    <row r="176" spans="1:12">
      <c r="A176" s="57" t="str">
        <f t="shared" si="2"/>
        <v>Product ListA1</v>
      </c>
      <c r="B176" s="56" t="s">
        <v>2753</v>
      </c>
      <c r="C176" s="56" t="s">
        <v>2381</v>
      </c>
      <c r="D176" s="69" t="s">
        <v>12</v>
      </c>
      <c r="E176" s="70" t="s">
        <v>1345</v>
      </c>
      <c r="F176" s="68" t="s">
        <v>2754</v>
      </c>
      <c r="G176" s="69" t="s">
        <v>1547</v>
      </c>
      <c r="H176" s="71" t="s">
        <v>1362</v>
      </c>
      <c r="I176" s="71" t="s">
        <v>1346</v>
      </c>
      <c r="J176" s="71" t="s">
        <v>1548</v>
      </c>
      <c r="K176" s="71" t="s">
        <v>1347</v>
      </c>
      <c r="L176" s="71" t="s">
        <v>2195</v>
      </c>
    </row>
    <row r="177" spans="1:12">
      <c r="A177" s="57" t="str">
        <f t="shared" si="2"/>
        <v>Product ListB5</v>
      </c>
      <c r="B177" s="56" t="s">
        <v>2753</v>
      </c>
      <c r="C177" s="56" t="s">
        <v>2474</v>
      </c>
      <c r="D177" s="69" t="s">
        <v>13</v>
      </c>
      <c r="E177" s="70" t="s">
        <v>1348</v>
      </c>
      <c r="F177" s="69" t="s">
        <v>1349</v>
      </c>
      <c r="G177" s="69" t="s">
        <v>1350</v>
      </c>
      <c r="H177" s="71" t="s">
        <v>1351</v>
      </c>
      <c r="I177" s="71" t="s">
        <v>1352</v>
      </c>
      <c r="J177" s="71" t="s">
        <v>1353</v>
      </c>
      <c r="K177" s="71" t="s">
        <v>1354</v>
      </c>
      <c r="L177" s="71" t="s">
        <v>2196</v>
      </c>
    </row>
    <row r="178" spans="1:12">
      <c r="A178" s="57" t="str">
        <f t="shared" si="2"/>
        <v>Product ListC5</v>
      </c>
      <c r="B178" s="56" t="s">
        <v>2753</v>
      </c>
      <c r="C178" s="56" t="s">
        <v>2495</v>
      </c>
      <c r="D178" s="69" t="s">
        <v>14</v>
      </c>
      <c r="E178" s="70" t="s">
        <v>1355</v>
      </c>
      <c r="F178" s="69" t="s">
        <v>1356</v>
      </c>
      <c r="G178" s="69" t="s">
        <v>1357</v>
      </c>
      <c r="H178" s="71" t="s">
        <v>1358</v>
      </c>
      <c r="I178" s="71" t="s">
        <v>1359</v>
      </c>
      <c r="J178" s="71" t="s">
        <v>1360</v>
      </c>
      <c r="K178" s="71" t="s">
        <v>1361</v>
      </c>
      <c r="L178" s="71" t="s">
        <v>2197</v>
      </c>
    </row>
    <row r="179" spans="1:12">
      <c r="A179" s="57" t="str">
        <f t="shared" si="2"/>
        <v>Product ListD5</v>
      </c>
      <c r="B179" s="56" t="s">
        <v>2753</v>
      </c>
      <c r="C179" s="56" t="s">
        <v>2755</v>
      </c>
      <c r="D179" s="69" t="s">
        <v>946</v>
      </c>
      <c r="E179" s="70" t="s">
        <v>1023</v>
      </c>
      <c r="F179" s="69" t="s">
        <v>1061</v>
      </c>
      <c r="G179" s="69" t="s">
        <v>1236</v>
      </c>
      <c r="H179" s="71" t="s">
        <v>1237</v>
      </c>
      <c r="I179" s="71" t="s">
        <v>1238</v>
      </c>
      <c r="J179" s="71" t="s">
        <v>1549</v>
      </c>
      <c r="K179" s="71" t="s">
        <v>1239</v>
      </c>
      <c r="L179" s="71" t="s">
        <v>2922</v>
      </c>
    </row>
    <row r="180" spans="1:12">
      <c r="D180" s="67"/>
      <c r="E180" s="67"/>
      <c r="F180" s="67"/>
      <c r="G180" s="67"/>
    </row>
    <row r="181" spans="1:12">
      <c r="D181" s="67"/>
      <c r="E181" s="67"/>
      <c r="F181" s="67"/>
      <c r="G181" s="67"/>
    </row>
  </sheetData>
  <phoneticPr fontId="36"/>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G430"/>
  <sheetViews>
    <sheetView workbookViewId="0">
      <pane ySplit="1" topLeftCell="A2" activePane="bottomLeft" state="frozen"/>
      <selection pane="bottomLeft" activeCell="A2" sqref="A2"/>
    </sheetView>
  </sheetViews>
  <sheetFormatPr defaultColWidth="8.75" defaultRowHeight="10.5"/>
  <cols>
    <col min="1" max="1" width="6.75" style="63" bestFit="1" customWidth="1"/>
    <col min="2" max="2" width="33.375" style="63" customWidth="1"/>
    <col min="3" max="3" width="17.125" style="63" customWidth="1"/>
    <col min="4" max="4" width="30.75" style="63" customWidth="1"/>
    <col min="5" max="16384" width="8.75" style="62"/>
  </cols>
  <sheetData>
    <row r="1" spans="1:5">
      <c r="B1" s="64" t="s">
        <v>1257</v>
      </c>
      <c r="C1" s="64" t="s">
        <v>1252</v>
      </c>
      <c r="D1" s="64" t="s">
        <v>1250</v>
      </c>
      <c r="E1" s="62" t="s">
        <v>2827</v>
      </c>
    </row>
    <row r="2" spans="1:5">
      <c r="A2" s="63" t="s">
        <v>2526</v>
      </c>
      <c r="B2" s="64" t="s">
        <v>2198</v>
      </c>
      <c r="E2" s="62" t="str">
        <f>A2&amp;B2</f>
        <v>GoldSmelter not yet identified</v>
      </c>
    </row>
    <row r="3" spans="1:5">
      <c r="A3" s="63" t="s">
        <v>2526</v>
      </c>
      <c r="B3" s="64" t="s">
        <v>615</v>
      </c>
      <c r="C3" s="64" t="s">
        <v>268</v>
      </c>
      <c r="D3" s="64" t="s">
        <v>1251</v>
      </c>
      <c r="E3" s="62" t="str">
        <f t="shared" ref="E3:E67" si="0">A3&amp;B3</f>
        <v>GoldAGR Matthey</v>
      </c>
    </row>
    <row r="4" spans="1:5">
      <c r="A4" s="63" t="s">
        <v>2526</v>
      </c>
      <c r="B4" s="64" t="s">
        <v>1463</v>
      </c>
      <c r="C4" s="64" t="s">
        <v>363</v>
      </c>
      <c r="D4" s="64" t="s">
        <v>2869</v>
      </c>
      <c r="E4" s="62" t="str">
        <f t="shared" si="0"/>
        <v>GoldAKK</v>
      </c>
    </row>
    <row r="5" spans="1:5">
      <c r="A5" s="63" t="s">
        <v>2526</v>
      </c>
      <c r="B5" s="64" t="s">
        <v>1810</v>
      </c>
      <c r="C5" s="64" t="s">
        <v>363</v>
      </c>
      <c r="D5" s="64" t="s">
        <v>1810</v>
      </c>
      <c r="E5" s="62" t="str">
        <f t="shared" si="0"/>
        <v>GoldAida Chemical Industries Co. Ltd.</v>
      </c>
    </row>
    <row r="6" spans="1:5">
      <c r="A6" s="63" t="s">
        <v>2527</v>
      </c>
      <c r="B6" s="64" t="s">
        <v>1462</v>
      </c>
      <c r="C6" s="64" t="s">
        <v>309</v>
      </c>
      <c r="D6" s="64" t="s">
        <v>1881</v>
      </c>
      <c r="E6" s="62" t="str">
        <f t="shared" si="0"/>
        <v>GoldAllgemeine</v>
      </c>
    </row>
    <row r="7" spans="1:5">
      <c r="A7" s="63" t="s">
        <v>2527</v>
      </c>
      <c r="B7" s="64" t="s">
        <v>1461</v>
      </c>
      <c r="C7" s="64" t="s">
        <v>309</v>
      </c>
      <c r="D7" s="64" t="s">
        <v>1881</v>
      </c>
      <c r="E7" s="62" t="str">
        <f t="shared" si="0"/>
        <v>GoldAllgemeine Gold</v>
      </c>
    </row>
    <row r="8" spans="1:5">
      <c r="A8" s="63" t="s">
        <v>2527</v>
      </c>
      <c r="B8" s="64" t="s">
        <v>520</v>
      </c>
      <c r="C8" s="64" t="s">
        <v>309</v>
      </c>
      <c r="D8" s="64" t="s">
        <v>1881</v>
      </c>
      <c r="E8" s="62" t="str">
        <f t="shared" si="0"/>
        <v>GoldAllgemeine Gold- &amp; Silberscheideanstalt</v>
      </c>
    </row>
    <row r="9" spans="1:5">
      <c r="A9" s="63" t="s">
        <v>2527</v>
      </c>
      <c r="B9" s="64" t="s">
        <v>1881</v>
      </c>
      <c r="C9" s="64" t="s">
        <v>309</v>
      </c>
      <c r="D9" s="64" t="s">
        <v>1881</v>
      </c>
      <c r="E9" s="62" t="str">
        <f t="shared" si="0"/>
        <v>GoldAllgemeine Gold- und Silberscheideanstalt A.G.</v>
      </c>
    </row>
    <row r="10" spans="1:5">
      <c r="A10" s="63" t="s">
        <v>2527</v>
      </c>
      <c r="B10" s="64" t="s">
        <v>2293</v>
      </c>
      <c r="C10" s="64" t="s">
        <v>477</v>
      </c>
      <c r="D10" s="64" t="s">
        <v>2293</v>
      </c>
      <c r="E10" s="62" t="str">
        <f t="shared" si="0"/>
        <v>GoldAlmalyk Mining and Metallurgical Complex (AMMC)</v>
      </c>
    </row>
    <row r="11" spans="1:5">
      <c r="A11" s="63" t="s">
        <v>2527</v>
      </c>
      <c r="B11" s="64" t="s">
        <v>1884</v>
      </c>
      <c r="C11" s="64" t="s">
        <v>284</v>
      </c>
      <c r="D11" s="64" t="s">
        <v>1883</v>
      </c>
      <c r="E11" s="62" t="str">
        <f t="shared" si="0"/>
        <v>GoldAngloGold Ashanti</v>
      </c>
    </row>
    <row r="12" spans="1:5">
      <c r="A12" s="63" t="s">
        <v>2527</v>
      </c>
      <c r="B12" s="64" t="s">
        <v>1883</v>
      </c>
      <c r="C12" s="64" t="s">
        <v>284</v>
      </c>
      <c r="D12" s="64" t="s">
        <v>1883</v>
      </c>
      <c r="E12" s="62" t="str">
        <f t="shared" si="0"/>
        <v>GoldAngloGold Ashanti Mineração Ltda</v>
      </c>
    </row>
    <row r="13" spans="1:5">
      <c r="A13" s="63" t="s">
        <v>2527</v>
      </c>
      <c r="B13" s="64" t="s">
        <v>521</v>
      </c>
      <c r="C13" s="64" t="s">
        <v>293</v>
      </c>
      <c r="D13" s="64" t="s">
        <v>1885</v>
      </c>
      <c r="E13" s="62" t="str">
        <f t="shared" si="0"/>
        <v>GoldArgor Heraeus</v>
      </c>
    </row>
    <row r="14" spans="1:5">
      <c r="A14" s="63" t="s">
        <v>2527</v>
      </c>
      <c r="B14" s="64" t="s">
        <v>1885</v>
      </c>
      <c r="C14" s="64" t="s">
        <v>293</v>
      </c>
      <c r="D14" s="64" t="s">
        <v>1885</v>
      </c>
      <c r="E14" s="62" t="str">
        <f t="shared" si="0"/>
        <v>GoldArgor-Heraeus SA</v>
      </c>
    </row>
    <row r="15" spans="1:5">
      <c r="A15" s="63" t="s">
        <v>2527</v>
      </c>
      <c r="B15" s="64" t="s">
        <v>1886</v>
      </c>
      <c r="C15" s="64" t="s">
        <v>363</v>
      </c>
      <c r="D15" s="64" t="s">
        <v>2869</v>
      </c>
      <c r="E15" s="62" t="str">
        <f t="shared" si="0"/>
        <v>GoldAsahi Pretec Corp</v>
      </c>
    </row>
    <row r="16" spans="1:5">
      <c r="A16" s="63" t="s">
        <v>2526</v>
      </c>
      <c r="B16" s="64" t="s">
        <v>2869</v>
      </c>
      <c r="C16" s="64" t="s">
        <v>363</v>
      </c>
      <c r="D16" s="64" t="s">
        <v>2869</v>
      </c>
      <c r="E16" s="62" t="str">
        <f t="shared" si="0"/>
        <v>GoldAsahi Pretec Corporation</v>
      </c>
    </row>
    <row r="17" spans="1:5">
      <c r="A17" s="63" t="s">
        <v>2527</v>
      </c>
      <c r="B17" s="64" t="s">
        <v>1464</v>
      </c>
      <c r="C17" s="64" t="s">
        <v>363</v>
      </c>
      <c r="D17" s="64" t="s">
        <v>2869</v>
      </c>
      <c r="E17" s="62" t="str">
        <f t="shared" si="0"/>
        <v>GoldAsahi Pretec Corp koube koujyo</v>
      </c>
    </row>
    <row r="18" spans="1:5">
      <c r="A18" s="63" t="s">
        <v>2527</v>
      </c>
      <c r="B18" s="64" t="s">
        <v>1811</v>
      </c>
      <c r="C18" s="64" t="s">
        <v>363</v>
      </c>
      <c r="D18" s="64" t="s">
        <v>1811</v>
      </c>
      <c r="E18" s="62" t="str">
        <f t="shared" si="0"/>
        <v>GoldAsaka Riken Co Ltd</v>
      </c>
    </row>
    <row r="19" spans="1:5">
      <c r="A19" s="63" t="s">
        <v>2527</v>
      </c>
      <c r="B19" s="64" t="s">
        <v>1887</v>
      </c>
      <c r="C19" s="64" t="s">
        <v>468</v>
      </c>
      <c r="D19" s="64" t="s">
        <v>2294</v>
      </c>
      <c r="E19" s="62" t="str">
        <f t="shared" si="0"/>
        <v>GoldATAkulche</v>
      </c>
    </row>
    <row r="20" spans="1:5">
      <c r="A20" s="63" t="s">
        <v>2527</v>
      </c>
      <c r="B20" s="64" t="s">
        <v>2294</v>
      </c>
      <c r="C20" s="64" t="s">
        <v>468</v>
      </c>
      <c r="D20" s="64" t="s">
        <v>2294</v>
      </c>
      <c r="E20" s="62" t="str">
        <f t="shared" si="0"/>
        <v>GoldAtasay Kuyumculuk Sanayi Ve Ticaret A.S.</v>
      </c>
    </row>
    <row r="21" spans="1:5">
      <c r="A21" s="63" t="s">
        <v>2527</v>
      </c>
      <c r="B21" s="64" t="s">
        <v>522</v>
      </c>
      <c r="C21" s="64" t="s">
        <v>309</v>
      </c>
      <c r="D21" s="64" t="s">
        <v>1888</v>
      </c>
      <c r="E21" s="62" t="str">
        <f t="shared" si="0"/>
        <v>GoldAurubis</v>
      </c>
    </row>
    <row r="22" spans="1:5">
      <c r="A22" s="63" t="s">
        <v>2527</v>
      </c>
      <c r="B22" s="64" t="s">
        <v>1888</v>
      </c>
      <c r="C22" s="64" t="s">
        <v>309</v>
      </c>
      <c r="D22" s="64" t="s">
        <v>1888</v>
      </c>
      <c r="E22" s="62" t="str">
        <f t="shared" si="0"/>
        <v>GoldAurubis AG</v>
      </c>
    </row>
    <row r="23" spans="1:5">
      <c r="A23" s="63" t="s">
        <v>2527</v>
      </c>
      <c r="B23" s="64" t="s">
        <v>523</v>
      </c>
      <c r="C23" s="64" t="s">
        <v>422</v>
      </c>
      <c r="D23" s="64" t="s">
        <v>523</v>
      </c>
      <c r="E23" s="62" t="str">
        <f t="shared" si="0"/>
        <v>GoldBangko Sentral ng Pilipinas (Central Bank of the Philippines)</v>
      </c>
    </row>
    <row r="24" spans="1:5">
      <c r="A24" s="63" t="s">
        <v>2527</v>
      </c>
      <c r="B24" s="64" t="s">
        <v>1891</v>
      </c>
      <c r="C24" s="64" t="s">
        <v>453</v>
      </c>
      <c r="D24" s="64" t="s">
        <v>1891</v>
      </c>
      <c r="E24" s="62" t="str">
        <f t="shared" si="0"/>
        <v>GoldBoliden AB</v>
      </c>
    </row>
    <row r="25" spans="1:5">
      <c r="A25" s="63" t="s">
        <v>2527</v>
      </c>
      <c r="B25" s="64" t="s">
        <v>977</v>
      </c>
      <c r="C25" s="64" t="s">
        <v>453</v>
      </c>
      <c r="D25" s="64" t="s">
        <v>1891</v>
      </c>
      <c r="E25" s="62" t="str">
        <f t="shared" si="0"/>
        <v>GoldBoliden Mineral AB</v>
      </c>
    </row>
    <row r="26" spans="1:5">
      <c r="A26" s="63" t="s">
        <v>2527</v>
      </c>
      <c r="B26" s="64" t="s">
        <v>1510</v>
      </c>
      <c r="C26" s="64" t="s">
        <v>291</v>
      </c>
      <c r="D26" s="64" t="s">
        <v>1934</v>
      </c>
      <c r="E26" s="62" t="str">
        <f t="shared" si="0"/>
        <v>GoldCanadian Copper Refinery</v>
      </c>
    </row>
    <row r="27" spans="1:5">
      <c r="A27" s="63" t="s">
        <v>2527</v>
      </c>
      <c r="B27" s="64" t="s">
        <v>524</v>
      </c>
      <c r="C27" s="64" t="s">
        <v>389</v>
      </c>
      <c r="D27" s="64" t="s">
        <v>524</v>
      </c>
      <c r="E27" s="62" t="str">
        <f t="shared" si="0"/>
        <v>GoldCaridad</v>
      </c>
    </row>
    <row r="28" spans="1:5">
      <c r="A28" s="63" t="s">
        <v>2527</v>
      </c>
      <c r="B28" s="64" t="s">
        <v>1511</v>
      </c>
      <c r="C28" s="64" t="s">
        <v>291</v>
      </c>
      <c r="D28" s="64" t="s">
        <v>1934</v>
      </c>
      <c r="E28" s="62" t="str">
        <f t="shared" si="0"/>
        <v>GoldCCR</v>
      </c>
    </row>
    <row r="29" spans="1:5">
      <c r="A29" s="63" t="s">
        <v>2527</v>
      </c>
      <c r="B29" s="64" t="s">
        <v>1892</v>
      </c>
      <c r="C29" s="64" t="s">
        <v>293</v>
      </c>
      <c r="D29" s="64" t="s">
        <v>1892</v>
      </c>
      <c r="E29" s="62" t="str">
        <f t="shared" si="0"/>
        <v>GoldCendres &amp; Métaux SA</v>
      </c>
    </row>
    <row r="30" spans="1:5">
      <c r="A30" s="63" t="s">
        <v>2528</v>
      </c>
      <c r="B30" s="64" t="s">
        <v>1893</v>
      </c>
      <c r="C30" s="64" t="s">
        <v>293</v>
      </c>
      <c r="D30" s="64" t="s">
        <v>1892</v>
      </c>
      <c r="E30" s="62" t="str">
        <f t="shared" si="0"/>
        <v>GoldCendres et Métaux SA</v>
      </c>
    </row>
    <row r="31" spans="1:5">
      <c r="A31" s="63" t="s">
        <v>2528</v>
      </c>
      <c r="B31" s="64" t="s">
        <v>525</v>
      </c>
      <c r="C31" s="64" t="s">
        <v>370</v>
      </c>
      <c r="D31" s="64" t="s">
        <v>525</v>
      </c>
      <c r="E31" s="62" t="str">
        <f t="shared" si="0"/>
        <v>GoldCentral Bank of the DPR of Korea</v>
      </c>
    </row>
    <row r="32" spans="1:5">
      <c r="A32" s="63" t="s">
        <v>2528</v>
      </c>
      <c r="B32" s="64" t="s">
        <v>1890</v>
      </c>
      <c r="C32" s="64" t="s">
        <v>422</v>
      </c>
      <c r="D32" s="64" t="s">
        <v>523</v>
      </c>
      <c r="E32" s="62" t="str">
        <f t="shared" si="0"/>
        <v>GoldCentral Bank of the Philippines Gold Refinery &amp; Mint</v>
      </c>
    </row>
    <row r="33" spans="1:5">
      <c r="A33" s="63" t="s">
        <v>2528</v>
      </c>
      <c r="B33" s="64" t="s">
        <v>1894</v>
      </c>
      <c r="C33" s="64" t="s">
        <v>360</v>
      </c>
      <c r="D33" s="64" t="s">
        <v>978</v>
      </c>
      <c r="E33" s="62" t="str">
        <f t="shared" si="0"/>
        <v>GoldChimet</v>
      </c>
    </row>
    <row r="34" spans="1:5">
      <c r="A34" s="63" t="s">
        <v>2528</v>
      </c>
      <c r="B34" s="64" t="s">
        <v>978</v>
      </c>
      <c r="C34" s="64" t="s">
        <v>360</v>
      </c>
      <c r="D34" s="64" t="s">
        <v>978</v>
      </c>
      <c r="E34" s="62" t="str">
        <f t="shared" si="0"/>
        <v>GoldChimet SpA</v>
      </c>
    </row>
    <row r="35" spans="1:5">
      <c r="A35" s="63" t="s">
        <v>2528</v>
      </c>
      <c r="B35" s="64" t="s">
        <v>2323</v>
      </c>
      <c r="C35" s="64" t="s">
        <v>295</v>
      </c>
      <c r="D35" s="64" t="s">
        <v>2222</v>
      </c>
      <c r="E35" s="62" t="str">
        <f t="shared" si="0"/>
        <v>GoldChina's Shangdong Gold Mining Co.Ltd</v>
      </c>
    </row>
    <row r="36" spans="1:5">
      <c r="A36" s="63" t="s">
        <v>2528</v>
      </c>
      <c r="B36" s="64" t="s">
        <v>2457</v>
      </c>
      <c r="C36" s="64" t="s">
        <v>363</v>
      </c>
      <c r="D36" s="64" t="s">
        <v>2457</v>
      </c>
      <c r="E36" s="62" t="str">
        <f t="shared" si="0"/>
        <v>GoldChugai Mining</v>
      </c>
    </row>
    <row r="37" spans="1:5">
      <c r="A37" s="63" t="s">
        <v>2528</v>
      </c>
      <c r="B37" s="64" t="s">
        <v>526</v>
      </c>
      <c r="C37" s="64" t="s">
        <v>294</v>
      </c>
      <c r="D37" s="64" t="s">
        <v>526</v>
      </c>
      <c r="E37" s="62" t="str">
        <f t="shared" si="0"/>
        <v>GoldCodelco</v>
      </c>
    </row>
    <row r="38" spans="1:5">
      <c r="A38" s="63" t="s">
        <v>2528</v>
      </c>
      <c r="B38" s="64" t="s">
        <v>2263</v>
      </c>
      <c r="C38" s="64" t="s">
        <v>370</v>
      </c>
      <c r="D38" s="64" t="s">
        <v>2263</v>
      </c>
      <c r="E38" s="62" t="str">
        <f t="shared" si="0"/>
        <v>GoldDaejin Indus Co. Ltd</v>
      </c>
    </row>
    <row r="39" spans="1:5">
      <c r="A39" s="63" t="s">
        <v>2528</v>
      </c>
      <c r="B39" s="64" t="s">
        <v>2255</v>
      </c>
      <c r="C39" s="64" t="s">
        <v>370</v>
      </c>
      <c r="D39" s="64" t="s">
        <v>2255</v>
      </c>
      <c r="E39" s="62" t="str">
        <f t="shared" si="0"/>
        <v>GoldDaeryongENC</v>
      </c>
    </row>
    <row r="40" spans="1:5">
      <c r="A40" s="63" t="s">
        <v>2528</v>
      </c>
      <c r="B40" s="64" t="s">
        <v>527</v>
      </c>
      <c r="C40" s="64" t="s">
        <v>363</v>
      </c>
      <c r="D40" s="64" t="s">
        <v>527</v>
      </c>
      <c r="E40" s="62" t="str">
        <f t="shared" si="0"/>
        <v>GoldDowa</v>
      </c>
    </row>
    <row r="41" spans="1:5">
      <c r="A41" s="63" t="s">
        <v>2528</v>
      </c>
      <c r="B41" s="64" t="s">
        <v>1471</v>
      </c>
      <c r="C41" s="64" t="s">
        <v>363</v>
      </c>
      <c r="D41" s="64" t="s">
        <v>527</v>
      </c>
      <c r="E41" s="62" t="str">
        <f t="shared" si="0"/>
        <v>GoldDowa Holdings Co. Ltd</v>
      </c>
    </row>
    <row r="42" spans="1:5">
      <c r="A42" s="63" t="s">
        <v>2528</v>
      </c>
      <c r="B42" s="64" t="s">
        <v>1466</v>
      </c>
      <c r="C42" s="64" t="s">
        <v>363</v>
      </c>
      <c r="D42" s="64" t="s">
        <v>527</v>
      </c>
      <c r="E42" s="62" t="str">
        <f t="shared" si="0"/>
        <v>GoldDowa Kogyo k.k</v>
      </c>
    </row>
    <row r="43" spans="1:5">
      <c r="A43" s="63" t="s">
        <v>2528</v>
      </c>
      <c r="B43" s="64" t="s">
        <v>1469</v>
      </c>
      <c r="C43" s="64" t="s">
        <v>363</v>
      </c>
      <c r="D43" s="64" t="s">
        <v>527</v>
      </c>
      <c r="E43" s="62" t="str">
        <f t="shared" si="0"/>
        <v>GoldDowa Metalmine co.ltd</v>
      </c>
    </row>
    <row r="44" spans="1:5">
      <c r="A44" s="63" t="s">
        <v>2528</v>
      </c>
      <c r="B44" s="64" t="s">
        <v>1467</v>
      </c>
      <c r="C44" s="64" t="s">
        <v>363</v>
      </c>
      <c r="D44" s="64" t="s">
        <v>527</v>
      </c>
      <c r="E44" s="62" t="str">
        <f t="shared" si="0"/>
        <v>GoldDowa Metals &amp; Mining Co. Ltd</v>
      </c>
    </row>
    <row r="45" spans="1:5">
      <c r="A45" s="63" t="s">
        <v>2528</v>
      </c>
      <c r="B45" s="64" t="s">
        <v>1470</v>
      </c>
      <c r="C45" s="64" t="s">
        <v>363</v>
      </c>
      <c r="D45" s="64" t="s">
        <v>527</v>
      </c>
      <c r="E45" s="62" t="str">
        <f t="shared" si="0"/>
        <v>GoldDowa Metals &amp; Mining. Kosak Seiren</v>
      </c>
    </row>
    <row r="46" spans="1:5">
      <c r="A46" s="63" t="s">
        <v>2528</v>
      </c>
      <c r="B46" s="64" t="s">
        <v>1468</v>
      </c>
      <c r="C46" s="64" t="s">
        <v>363</v>
      </c>
      <c r="D46" s="64" t="s">
        <v>527</v>
      </c>
      <c r="E46" s="62" t="str">
        <f t="shared" si="0"/>
        <v>GoldDowa Metanix Co.Ltd</v>
      </c>
    </row>
    <row r="47" spans="1:5">
      <c r="A47" s="63" t="s">
        <v>2528</v>
      </c>
      <c r="B47" s="64" t="s">
        <v>2265</v>
      </c>
      <c r="C47" s="64" t="s">
        <v>370</v>
      </c>
      <c r="D47" s="64" t="s">
        <v>2265</v>
      </c>
      <c r="E47" s="62" t="str">
        <f t="shared" si="0"/>
        <v>GoldDo Sung Corporation</v>
      </c>
    </row>
    <row r="48" spans="1:5">
      <c r="A48" s="63" t="s">
        <v>2528</v>
      </c>
      <c r="B48" s="64" t="s">
        <v>1903</v>
      </c>
      <c r="C48" s="64" t="s">
        <v>434</v>
      </c>
      <c r="D48" s="64" t="s">
        <v>530</v>
      </c>
      <c r="E48" s="62" t="str">
        <f t="shared" si="0"/>
        <v>GoldEkaterinburg</v>
      </c>
    </row>
    <row r="49" spans="1:5">
      <c r="A49" s="63" t="s">
        <v>2528</v>
      </c>
      <c r="B49" s="64" t="s">
        <v>528</v>
      </c>
      <c r="C49" s="64" t="s">
        <v>434</v>
      </c>
      <c r="D49" s="64" t="s">
        <v>528</v>
      </c>
      <c r="E49" s="62" t="str">
        <f t="shared" si="0"/>
        <v>GoldFSE Novosibirsk Refinery</v>
      </c>
    </row>
    <row r="50" spans="1:5">
      <c r="A50" s="63" t="s">
        <v>2528</v>
      </c>
      <c r="B50" s="64" t="s">
        <v>1928</v>
      </c>
      <c r="C50" s="64" t="s">
        <v>295</v>
      </c>
      <c r="D50" s="64" t="s">
        <v>2298</v>
      </c>
      <c r="E50" s="62" t="str">
        <f t="shared" si="0"/>
        <v>GoldGreat Wall Gold &amp; Silver Refinery</v>
      </c>
    </row>
    <row r="51" spans="1:5">
      <c r="A51" s="63" t="s">
        <v>2528</v>
      </c>
      <c r="B51" s="64" t="s">
        <v>632</v>
      </c>
      <c r="C51" s="64" t="s">
        <v>309</v>
      </c>
      <c r="D51" s="64" t="s">
        <v>632</v>
      </c>
      <c r="E51" s="62" t="str">
        <f t="shared" si="0"/>
        <v>GoldHeimerle + Meule GmbH</v>
      </c>
    </row>
    <row r="52" spans="1:5">
      <c r="A52" s="63" t="s">
        <v>2528</v>
      </c>
      <c r="B52" s="64" t="s">
        <v>1472</v>
      </c>
      <c r="C52" s="64" t="s">
        <v>309</v>
      </c>
      <c r="D52" s="64" t="s">
        <v>1895</v>
      </c>
      <c r="E52" s="62" t="str">
        <f t="shared" si="0"/>
        <v>GoldHeraeus Germany</v>
      </c>
    </row>
    <row r="53" spans="1:5">
      <c r="A53" s="63" t="s">
        <v>2528</v>
      </c>
      <c r="B53" s="64" t="s">
        <v>1473</v>
      </c>
      <c r="C53" s="64" t="s">
        <v>309</v>
      </c>
      <c r="D53" s="64" t="s">
        <v>1895</v>
      </c>
      <c r="E53" s="62" t="str">
        <f t="shared" si="0"/>
        <v>GoldHeraeus Hanau</v>
      </c>
    </row>
    <row r="54" spans="1:5">
      <c r="A54" s="63" t="s">
        <v>2528</v>
      </c>
      <c r="B54" s="64" t="s">
        <v>1476</v>
      </c>
      <c r="C54" s="64" t="s">
        <v>346</v>
      </c>
      <c r="D54" s="64" t="s">
        <v>1896</v>
      </c>
      <c r="E54" s="62" t="str">
        <f t="shared" si="0"/>
        <v>GoldHeraeus Hong Kong</v>
      </c>
    </row>
    <row r="55" spans="1:5">
      <c r="A55" s="63" t="s">
        <v>2528</v>
      </c>
      <c r="B55" s="64" t="s">
        <v>1477</v>
      </c>
      <c r="C55" s="64" t="s">
        <v>346</v>
      </c>
      <c r="D55" s="64" t="s">
        <v>1896</v>
      </c>
      <c r="E55" s="62" t="str">
        <f t="shared" si="0"/>
        <v>GoldHeraeus limited</v>
      </c>
    </row>
    <row r="56" spans="1:5">
      <c r="A56" s="63" t="s">
        <v>2528</v>
      </c>
      <c r="B56" s="64" t="s">
        <v>1896</v>
      </c>
      <c r="C56" s="64" t="s">
        <v>346</v>
      </c>
      <c r="D56" s="64" t="s">
        <v>1896</v>
      </c>
      <c r="E56" s="62" t="str">
        <f t="shared" si="0"/>
        <v>GoldHeraeus Ltd Hong Kong</v>
      </c>
    </row>
    <row r="57" spans="1:5">
      <c r="A57" s="63" t="s">
        <v>2528</v>
      </c>
      <c r="B57" s="64" t="s">
        <v>1474</v>
      </c>
      <c r="C57" s="64" t="s">
        <v>309</v>
      </c>
      <c r="D57" s="64" t="s">
        <v>1895</v>
      </c>
      <c r="E57" s="62" t="str">
        <f t="shared" si="0"/>
        <v>GoldHeraeus Materials Technology GMBH&amp;CO.KG</v>
      </c>
    </row>
    <row r="58" spans="1:5">
      <c r="A58" s="63" t="s">
        <v>2528</v>
      </c>
      <c r="B58" s="64" t="s">
        <v>1895</v>
      </c>
      <c r="C58" s="64" t="s">
        <v>309</v>
      </c>
      <c r="D58" s="64" t="s">
        <v>1895</v>
      </c>
      <c r="E58" s="62" t="str">
        <f t="shared" si="0"/>
        <v>GoldHeraeus Precious Metals GmbH &amp; Co. KG</v>
      </c>
    </row>
    <row r="59" spans="1:5">
      <c r="A59" s="63" t="s">
        <v>2528</v>
      </c>
      <c r="B59" s="64" t="s">
        <v>1478</v>
      </c>
      <c r="C59" s="64" t="s">
        <v>346</v>
      </c>
      <c r="D59" s="64" t="s">
        <v>1896</v>
      </c>
      <c r="E59" s="62" t="str">
        <f t="shared" si="0"/>
        <v>GoldHeraeus Technology Center</v>
      </c>
    </row>
    <row r="60" spans="1:5">
      <c r="A60" s="63" t="s">
        <v>2528</v>
      </c>
      <c r="B60" s="64" t="s">
        <v>1512</v>
      </c>
      <c r="C60" s="64" t="s">
        <v>291</v>
      </c>
      <c r="D60" s="64" t="s">
        <v>1934</v>
      </c>
      <c r="E60" s="62" t="str">
        <f t="shared" si="0"/>
        <v>GoldHorne Smelter</v>
      </c>
    </row>
    <row r="61" spans="1:5">
      <c r="A61" s="63" t="s">
        <v>2528</v>
      </c>
      <c r="B61" s="64" t="s">
        <v>2264</v>
      </c>
      <c r="C61" s="64" t="s">
        <v>370</v>
      </c>
      <c r="D61" s="64" t="s">
        <v>2264</v>
      </c>
      <c r="E61" s="62" t="str">
        <f t="shared" si="0"/>
        <v>GoldHwasung CJ Co. Ltd</v>
      </c>
    </row>
    <row r="62" spans="1:5">
      <c r="A62" s="63" t="s">
        <v>2528</v>
      </c>
      <c r="B62" s="64" t="s">
        <v>2295</v>
      </c>
      <c r="C62" s="64" t="s">
        <v>295</v>
      </c>
      <c r="D62" s="64" t="s">
        <v>2295</v>
      </c>
      <c r="E62" s="62" t="str">
        <f t="shared" si="0"/>
        <v>GoldInner Mongolia Qiankun Gold and Silver Refinery Share Company Limited</v>
      </c>
    </row>
    <row r="63" spans="1:5">
      <c r="A63" s="63" t="s">
        <v>2528</v>
      </c>
      <c r="B63" s="64" t="s">
        <v>1898</v>
      </c>
      <c r="C63" s="64" t="s">
        <v>363</v>
      </c>
      <c r="D63" s="64" t="s">
        <v>1898</v>
      </c>
      <c r="E63" s="62" t="str">
        <f t="shared" si="0"/>
        <v>GoldIshifuku Metal Industry Co., Ltd.</v>
      </c>
    </row>
    <row r="64" spans="1:5">
      <c r="A64" s="63" t="s">
        <v>2528</v>
      </c>
      <c r="B64" s="64" t="s">
        <v>1899</v>
      </c>
      <c r="C64" s="64" t="s">
        <v>363</v>
      </c>
      <c r="D64" s="64" t="s">
        <v>1898</v>
      </c>
      <c r="E64" s="62" t="str">
        <f t="shared" si="0"/>
        <v>GoldIshifuku Tokyo Melters</v>
      </c>
    </row>
    <row r="65" spans="1:5">
      <c r="A65" s="63" t="s">
        <v>2528</v>
      </c>
      <c r="B65" s="64" t="s">
        <v>1941</v>
      </c>
      <c r="C65" s="64" t="s">
        <v>468</v>
      </c>
      <c r="D65" s="64" t="s">
        <v>1941</v>
      </c>
      <c r="E65" s="62" t="str">
        <f t="shared" si="0"/>
        <v>GoldIstanbul Gold Refinery</v>
      </c>
    </row>
    <row r="66" spans="1:5">
      <c r="A66" s="63" t="s">
        <v>2528</v>
      </c>
      <c r="B66" s="64" t="s">
        <v>529</v>
      </c>
      <c r="C66" s="64" t="s">
        <v>363</v>
      </c>
      <c r="D66" s="64" t="s">
        <v>529</v>
      </c>
      <c r="E66" s="62" t="str">
        <f t="shared" si="0"/>
        <v>GoldJapan Mint</v>
      </c>
    </row>
    <row r="67" spans="1:5">
      <c r="A67" s="63" t="s">
        <v>2528</v>
      </c>
      <c r="B67" s="64" t="s">
        <v>1900</v>
      </c>
      <c r="C67" s="64" t="s">
        <v>363</v>
      </c>
      <c r="D67" s="64" t="s">
        <v>529</v>
      </c>
      <c r="E67" s="62" t="str">
        <f t="shared" si="0"/>
        <v>GoldJapanese Mint Osaka</v>
      </c>
    </row>
    <row r="68" spans="1:5">
      <c r="A68" s="63" t="s">
        <v>2528</v>
      </c>
      <c r="B68" s="64" t="s">
        <v>1901</v>
      </c>
      <c r="C68" s="64" t="s">
        <v>295</v>
      </c>
      <c r="D68" s="64" t="s">
        <v>2296</v>
      </c>
      <c r="E68" s="62" t="str">
        <f t="shared" ref="E68:E131" si="1">A68&amp;B68</f>
        <v>GoldJCC</v>
      </c>
    </row>
    <row r="69" spans="1:5">
      <c r="A69" s="63" t="s">
        <v>2528</v>
      </c>
      <c r="B69" s="64" t="s">
        <v>2296</v>
      </c>
      <c r="C69" s="64" t="s">
        <v>295</v>
      </c>
      <c r="D69" s="64" t="s">
        <v>2296</v>
      </c>
      <c r="E69" s="62" t="str">
        <f t="shared" si="1"/>
        <v>GoldJiangxi Copper Company Limited</v>
      </c>
    </row>
    <row r="70" spans="1:5">
      <c r="A70" s="63" t="s">
        <v>2529</v>
      </c>
      <c r="B70" s="64" t="s">
        <v>1480</v>
      </c>
      <c r="C70" s="64" t="s">
        <v>291</v>
      </c>
      <c r="D70" s="64" t="s">
        <v>1902</v>
      </c>
      <c r="E70" s="62" t="str">
        <f t="shared" si="1"/>
        <v>GoldJM Canada</v>
      </c>
    </row>
    <row r="71" spans="1:5">
      <c r="A71" s="63" t="s">
        <v>2529</v>
      </c>
      <c r="B71" s="64" t="s">
        <v>1482</v>
      </c>
      <c r="C71" s="64" t="s">
        <v>476</v>
      </c>
      <c r="D71" s="64" t="s">
        <v>625</v>
      </c>
      <c r="E71" s="62" t="str">
        <f t="shared" si="1"/>
        <v>GoldJM USA</v>
      </c>
    </row>
    <row r="72" spans="1:5">
      <c r="A72" s="63" t="s">
        <v>2529</v>
      </c>
      <c r="B72" s="64" t="s">
        <v>1479</v>
      </c>
      <c r="C72" s="64" t="s">
        <v>291</v>
      </c>
      <c r="D72" s="64" t="s">
        <v>1902</v>
      </c>
      <c r="E72" s="62" t="str">
        <f t="shared" si="1"/>
        <v>GoldJohnson Matthey Canada</v>
      </c>
    </row>
    <row r="73" spans="1:5">
      <c r="A73" s="63" t="s">
        <v>2529</v>
      </c>
      <c r="B73" s="64" t="s">
        <v>625</v>
      </c>
      <c r="C73" s="64" t="s">
        <v>476</v>
      </c>
      <c r="D73" s="64" t="s">
        <v>625</v>
      </c>
      <c r="E73" s="62" t="str">
        <f t="shared" si="1"/>
        <v>GoldJohnson Matthey Inc</v>
      </c>
    </row>
    <row r="74" spans="1:5">
      <c r="A74" s="63" t="s">
        <v>2529</v>
      </c>
      <c r="B74" s="64" t="s">
        <v>1902</v>
      </c>
      <c r="C74" s="64" t="s">
        <v>291</v>
      </c>
      <c r="D74" s="64" t="s">
        <v>1902</v>
      </c>
      <c r="E74" s="62" t="str">
        <f t="shared" si="1"/>
        <v>GoldJohnson Matthey Limited</v>
      </c>
    </row>
    <row r="75" spans="1:5">
      <c r="A75" s="63" t="s">
        <v>2529</v>
      </c>
      <c r="B75" s="64" t="s">
        <v>1481</v>
      </c>
      <c r="C75" s="64" t="s">
        <v>476</v>
      </c>
      <c r="D75" s="64" t="s">
        <v>625</v>
      </c>
      <c r="E75" s="62" t="str">
        <f t="shared" si="1"/>
        <v>GoldJohnson Matthey USA</v>
      </c>
    </row>
    <row r="76" spans="1:5">
      <c r="A76" s="63" t="s">
        <v>2529</v>
      </c>
      <c r="B76" s="64" t="s">
        <v>1483</v>
      </c>
      <c r="C76" s="64" t="s">
        <v>476</v>
      </c>
      <c r="D76" s="64" t="s">
        <v>625</v>
      </c>
      <c r="E76" s="62" t="str">
        <f t="shared" si="1"/>
        <v>GoldJohnson Matthey(Salt lake City)</v>
      </c>
    </row>
    <row r="77" spans="1:5">
      <c r="A77" s="63" t="s">
        <v>2529</v>
      </c>
      <c r="B77" s="64" t="s">
        <v>530</v>
      </c>
      <c r="C77" s="64" t="s">
        <v>434</v>
      </c>
      <c r="D77" s="64" t="s">
        <v>530</v>
      </c>
      <c r="E77" s="62" t="str">
        <f t="shared" si="1"/>
        <v>GoldJSC Ekaterinburg Non-Ferrous Metal Processing Plant</v>
      </c>
    </row>
    <row r="78" spans="1:5">
      <c r="A78" s="63" t="s">
        <v>2529</v>
      </c>
      <c r="B78" s="64" t="s">
        <v>531</v>
      </c>
      <c r="C78" s="64" t="s">
        <v>434</v>
      </c>
      <c r="D78" s="64" t="s">
        <v>531</v>
      </c>
      <c r="E78" s="62" t="str">
        <f t="shared" si="1"/>
        <v>GoldJSC Uralectromed</v>
      </c>
    </row>
    <row r="79" spans="1:5">
      <c r="A79" s="63" t="s">
        <v>2529</v>
      </c>
      <c r="B79" s="64" t="s">
        <v>1904</v>
      </c>
      <c r="C79" s="64" t="s">
        <v>363</v>
      </c>
      <c r="D79" s="64" t="s">
        <v>1904</v>
      </c>
      <c r="E79" s="62" t="str">
        <f t="shared" si="1"/>
        <v>GoldJX Nippon Mining &amp; Metals Co., Ltd</v>
      </c>
    </row>
    <row r="80" spans="1:5">
      <c r="A80" s="63" t="s">
        <v>2529</v>
      </c>
      <c r="B80" s="64" t="s">
        <v>1484</v>
      </c>
      <c r="C80" s="64" t="s">
        <v>363</v>
      </c>
      <c r="D80" s="64" t="s">
        <v>1904</v>
      </c>
      <c r="E80" s="62" t="str">
        <f t="shared" si="1"/>
        <v>GoldJX Nippon Mining and Metals</v>
      </c>
    </row>
    <row r="81" spans="1:5">
      <c r="A81" s="63" t="s">
        <v>2529</v>
      </c>
      <c r="B81" s="64" t="s">
        <v>532</v>
      </c>
      <c r="C81" s="64" t="s">
        <v>364</v>
      </c>
      <c r="D81" s="64" t="s">
        <v>532</v>
      </c>
      <c r="E81" s="62" t="str">
        <f t="shared" si="1"/>
        <v>GoldKazzinc Ltd</v>
      </c>
    </row>
    <row r="82" spans="1:5">
      <c r="A82" s="63" t="s">
        <v>2529</v>
      </c>
      <c r="B82" s="64" t="s">
        <v>1812</v>
      </c>
      <c r="C82" s="64" t="s">
        <v>363</v>
      </c>
      <c r="D82" s="64" t="s">
        <v>1812</v>
      </c>
      <c r="E82" s="62" t="str">
        <f t="shared" si="1"/>
        <v>GoldKojima Chemicals Co. Ltd</v>
      </c>
    </row>
    <row r="83" spans="1:5">
      <c r="A83" s="63" t="s">
        <v>2529</v>
      </c>
      <c r="B83" s="64" t="s">
        <v>2841</v>
      </c>
      <c r="C83" s="64" t="s">
        <v>370</v>
      </c>
      <c r="D83" s="64" t="s">
        <v>2841</v>
      </c>
      <c r="E83" s="62" t="str">
        <f t="shared" si="1"/>
        <v>GoldKorea Metal Co. Ltd</v>
      </c>
    </row>
    <row r="84" spans="1:5">
      <c r="A84" s="63" t="s">
        <v>2529</v>
      </c>
      <c r="B84" s="64" t="s">
        <v>979</v>
      </c>
      <c r="C84" s="64" t="s">
        <v>366</v>
      </c>
      <c r="D84" s="64" t="s">
        <v>979</v>
      </c>
      <c r="E84" s="62" t="str">
        <f t="shared" si="1"/>
        <v>GoldKyrgyzaltyn JSC</v>
      </c>
    </row>
    <row r="85" spans="1:5">
      <c r="A85" s="63" t="s">
        <v>2529</v>
      </c>
      <c r="B85" s="64" t="s">
        <v>1905</v>
      </c>
      <c r="C85" s="64" t="s">
        <v>436</v>
      </c>
      <c r="D85" s="64" t="s">
        <v>2297</v>
      </c>
      <c r="E85" s="62" t="str">
        <f t="shared" si="1"/>
        <v>GoldL' azurde</v>
      </c>
    </row>
    <row r="86" spans="1:5">
      <c r="A86" s="63" t="s">
        <v>2529</v>
      </c>
      <c r="B86" s="64" t="s">
        <v>2297</v>
      </c>
      <c r="C86" s="64" t="s">
        <v>436</v>
      </c>
      <c r="D86" s="64" t="s">
        <v>2297</v>
      </c>
      <c r="E86" s="62" t="str">
        <f t="shared" si="1"/>
        <v>GoldL' azurde Company For Jewelry</v>
      </c>
    </row>
    <row r="87" spans="1:5">
      <c r="A87" s="63" t="s">
        <v>2529</v>
      </c>
      <c r="B87" s="64" t="s">
        <v>533</v>
      </c>
      <c r="C87" s="64" t="s">
        <v>370</v>
      </c>
      <c r="D87" s="64" t="s">
        <v>1906</v>
      </c>
      <c r="E87" s="62" t="str">
        <f t="shared" si="1"/>
        <v>GoldLS Nikko</v>
      </c>
    </row>
    <row r="88" spans="1:5">
      <c r="A88" s="63" t="s">
        <v>2529</v>
      </c>
      <c r="B88" s="64" t="s">
        <v>1906</v>
      </c>
      <c r="C88" s="64" t="s">
        <v>370</v>
      </c>
      <c r="D88" s="64" t="s">
        <v>1906</v>
      </c>
      <c r="E88" s="62" t="str">
        <f t="shared" si="1"/>
        <v>GoldLS-Nikko Copper Inc</v>
      </c>
    </row>
    <row r="89" spans="1:5">
      <c r="A89" s="63" t="s">
        <v>2529</v>
      </c>
      <c r="B89" s="64" t="s">
        <v>534</v>
      </c>
      <c r="C89" s="64" t="s">
        <v>476</v>
      </c>
      <c r="D89" s="64" t="s">
        <v>534</v>
      </c>
      <c r="E89" s="62" t="str">
        <f t="shared" si="1"/>
        <v>GoldMaterion</v>
      </c>
    </row>
    <row r="90" spans="1:5">
      <c r="A90" s="63" t="s">
        <v>2529</v>
      </c>
      <c r="B90" s="64" t="s">
        <v>1907</v>
      </c>
      <c r="C90" s="64" t="s">
        <v>476</v>
      </c>
      <c r="D90" s="64" t="s">
        <v>534</v>
      </c>
      <c r="E90" s="62" t="str">
        <f t="shared" si="1"/>
        <v>GoldMaterion Advanced Metals</v>
      </c>
    </row>
    <row r="91" spans="1:5">
      <c r="A91" s="63" t="s">
        <v>2529</v>
      </c>
      <c r="B91" s="64" t="s">
        <v>1908</v>
      </c>
      <c r="C91" s="64" t="s">
        <v>363</v>
      </c>
      <c r="D91" s="64" t="s">
        <v>1908</v>
      </c>
      <c r="E91" s="62" t="str">
        <f t="shared" si="1"/>
        <v>GoldMatsuda Sangyo Co. Ltd</v>
      </c>
    </row>
    <row r="92" spans="1:5">
      <c r="A92" s="63" t="s">
        <v>2529</v>
      </c>
      <c r="B92" s="64" t="s">
        <v>1486</v>
      </c>
      <c r="C92" s="64" t="s">
        <v>346</v>
      </c>
      <c r="D92" s="64" t="s">
        <v>1910</v>
      </c>
      <c r="E92" s="62" t="str">
        <f t="shared" si="1"/>
        <v>GoldMetalor HK</v>
      </c>
    </row>
    <row r="93" spans="1:5">
      <c r="A93" s="63" t="s">
        <v>2529</v>
      </c>
      <c r="B93" s="64" t="s">
        <v>1424</v>
      </c>
      <c r="C93" s="64" t="s">
        <v>293</v>
      </c>
      <c r="D93" s="64" t="s">
        <v>1909</v>
      </c>
      <c r="E93" s="62" t="str">
        <f t="shared" si="1"/>
        <v>GoldMetalor Switzerland</v>
      </c>
    </row>
    <row r="94" spans="1:5">
      <c r="A94" s="63" t="s">
        <v>2529</v>
      </c>
      <c r="B94" s="64" t="s">
        <v>1910</v>
      </c>
      <c r="C94" s="64" t="s">
        <v>346</v>
      </c>
      <c r="D94" s="64" t="s">
        <v>1910</v>
      </c>
      <c r="E94" s="62" t="str">
        <f t="shared" si="1"/>
        <v>GoldMetalor Technologies (Hong Kong) Ltd</v>
      </c>
    </row>
    <row r="95" spans="1:5">
      <c r="A95" s="63" t="s">
        <v>2529</v>
      </c>
      <c r="B95" s="64" t="s">
        <v>1909</v>
      </c>
      <c r="C95" s="64" t="s">
        <v>293</v>
      </c>
      <c r="D95" s="64" t="s">
        <v>1909</v>
      </c>
      <c r="E95" s="62" t="str">
        <f t="shared" si="1"/>
        <v>GoldMetalor Technologies SA</v>
      </c>
    </row>
    <row r="96" spans="1:5">
      <c r="A96" s="63" t="s">
        <v>2529</v>
      </c>
      <c r="B96" s="64" t="s">
        <v>1911</v>
      </c>
      <c r="C96" s="64" t="s">
        <v>476</v>
      </c>
      <c r="D96" s="64" t="s">
        <v>1911</v>
      </c>
      <c r="E96" s="62" t="str">
        <f t="shared" si="1"/>
        <v>GoldMetalor USA Refining Corporation</v>
      </c>
    </row>
    <row r="97" spans="1:5">
      <c r="A97" s="63" t="s">
        <v>2529</v>
      </c>
      <c r="B97" s="64" t="s">
        <v>1912</v>
      </c>
      <c r="C97" s="64" t="s">
        <v>389</v>
      </c>
      <c r="D97" s="64" t="s">
        <v>1912</v>
      </c>
      <c r="E97" s="62" t="str">
        <f t="shared" si="1"/>
        <v>GoldMet-Mex Peñoles, S.A.</v>
      </c>
    </row>
    <row r="98" spans="1:5">
      <c r="A98" s="63" t="s">
        <v>2529</v>
      </c>
      <c r="B98" s="64" t="s">
        <v>1806</v>
      </c>
      <c r="C98" s="64" t="s">
        <v>363</v>
      </c>
      <c r="D98" s="64" t="s">
        <v>1806</v>
      </c>
      <c r="E98" s="62" t="str">
        <f t="shared" si="1"/>
        <v>GoldMitsubishi Materials Corporation</v>
      </c>
    </row>
    <row r="99" spans="1:5">
      <c r="A99" s="63" t="s">
        <v>2529</v>
      </c>
      <c r="B99" s="64" t="s">
        <v>983</v>
      </c>
      <c r="C99" s="64" t="s">
        <v>363</v>
      </c>
      <c r="D99" s="64" t="s">
        <v>1913</v>
      </c>
      <c r="E99" s="62" t="str">
        <f t="shared" si="1"/>
        <v>GoldMitsui</v>
      </c>
    </row>
    <row r="100" spans="1:5">
      <c r="A100" s="63" t="s">
        <v>2529</v>
      </c>
      <c r="B100" s="64" t="s">
        <v>1913</v>
      </c>
      <c r="C100" s="64" t="s">
        <v>363</v>
      </c>
      <c r="D100" s="64" t="s">
        <v>1913</v>
      </c>
      <c r="E100" s="62" t="str">
        <f t="shared" si="1"/>
        <v>GoldMitsui Mining and Smelting Co., Ltd.</v>
      </c>
    </row>
    <row r="101" spans="1:5">
      <c r="A101" s="63" t="s">
        <v>2529</v>
      </c>
      <c r="B101" s="64" t="s">
        <v>535</v>
      </c>
      <c r="C101" s="64" t="s">
        <v>434</v>
      </c>
      <c r="D101" s="64" t="s">
        <v>535</v>
      </c>
      <c r="E101" s="62" t="str">
        <f t="shared" si="1"/>
        <v>GoldMoscow Special Alloys Processing Plant</v>
      </c>
    </row>
    <row r="102" spans="1:5">
      <c r="A102" s="63" t="s">
        <v>2529</v>
      </c>
      <c r="B102" s="64" t="s">
        <v>1942</v>
      </c>
      <c r="C102" s="64" t="s">
        <v>468</v>
      </c>
      <c r="D102" s="64" t="s">
        <v>1942</v>
      </c>
      <c r="E102" s="62" t="str">
        <f t="shared" si="1"/>
        <v>GoldNadir Metal Rafineri San. Ve Tic. A.Ş.</v>
      </c>
    </row>
    <row r="103" spans="1:5">
      <c r="A103" s="63" t="s">
        <v>2529</v>
      </c>
      <c r="B103" s="64" t="s">
        <v>536</v>
      </c>
      <c r="C103" s="64" t="s">
        <v>477</v>
      </c>
      <c r="D103" s="64" t="s">
        <v>1914</v>
      </c>
      <c r="E103" s="62" t="str">
        <f t="shared" si="1"/>
        <v>GoldNavoi</v>
      </c>
    </row>
    <row r="104" spans="1:5">
      <c r="A104" s="63" t="s">
        <v>2529</v>
      </c>
      <c r="B104" s="64" t="s">
        <v>1914</v>
      </c>
      <c r="C104" s="64" t="s">
        <v>477</v>
      </c>
      <c r="D104" s="64" t="s">
        <v>1914</v>
      </c>
      <c r="E104" s="62" t="str">
        <f t="shared" si="1"/>
        <v>GoldNavoi Mining and Metallurgical Combinat</v>
      </c>
    </row>
    <row r="105" spans="1:5">
      <c r="A105" s="63" t="s">
        <v>2529</v>
      </c>
      <c r="B105" s="64" t="s">
        <v>1809</v>
      </c>
      <c r="C105" s="64" t="s">
        <v>363</v>
      </c>
      <c r="D105" s="64" t="s">
        <v>1809</v>
      </c>
      <c r="E105" s="62" t="str">
        <f t="shared" si="1"/>
        <v>GoldNihon Material Co. LTD</v>
      </c>
    </row>
    <row r="106" spans="1:5">
      <c r="A106" s="63" t="s">
        <v>2529</v>
      </c>
      <c r="B106" s="64" t="s">
        <v>1485</v>
      </c>
      <c r="C106" s="64" t="s">
        <v>363</v>
      </c>
      <c r="D106" s="64" t="s">
        <v>1904</v>
      </c>
      <c r="E106" s="62" t="str">
        <f t="shared" si="1"/>
        <v>GoldNippon Mining</v>
      </c>
    </row>
    <row r="107" spans="1:5">
      <c r="A107" s="63" t="s">
        <v>2529</v>
      </c>
      <c r="B107" s="64" t="s">
        <v>1487</v>
      </c>
      <c r="C107" s="64" t="s">
        <v>477</v>
      </c>
      <c r="D107" s="64" t="s">
        <v>1914</v>
      </c>
      <c r="E107" s="62" t="str">
        <f t="shared" si="1"/>
        <v>GoldNMMC</v>
      </c>
    </row>
    <row r="108" spans="1:5">
      <c r="A108" s="63" t="s">
        <v>2529</v>
      </c>
      <c r="B108" s="64" t="s">
        <v>1465</v>
      </c>
      <c r="C108" s="64" t="s">
        <v>309</v>
      </c>
      <c r="D108" s="64" t="s">
        <v>1888</v>
      </c>
      <c r="E108" s="62" t="str">
        <f t="shared" si="1"/>
        <v>GoldNorddeutsche Affinererie AG</v>
      </c>
    </row>
    <row r="109" spans="1:5">
      <c r="A109" s="63" t="s">
        <v>2529</v>
      </c>
      <c r="B109" s="64" t="s">
        <v>518</v>
      </c>
      <c r="C109" s="64" t="s">
        <v>434</v>
      </c>
      <c r="D109" s="64" t="s">
        <v>528</v>
      </c>
      <c r="E109" s="62" t="str">
        <f t="shared" si="1"/>
        <v>GoldNovosibirsk</v>
      </c>
    </row>
    <row r="110" spans="1:5">
      <c r="A110" s="63" t="s">
        <v>2529</v>
      </c>
      <c r="B110" s="64" t="s">
        <v>1734</v>
      </c>
      <c r="C110" s="64" t="s">
        <v>476</v>
      </c>
      <c r="D110" s="64" t="s">
        <v>1734</v>
      </c>
      <c r="E110" s="62" t="str">
        <f t="shared" si="1"/>
        <v>GoldOhio Precious Metals LLC.</v>
      </c>
    </row>
    <row r="111" spans="1:5">
      <c r="A111" s="63" t="s">
        <v>2529</v>
      </c>
      <c r="B111" s="64" t="s">
        <v>1915</v>
      </c>
      <c r="C111" s="64" t="s">
        <v>434</v>
      </c>
      <c r="D111" s="64" t="s">
        <v>1915</v>
      </c>
      <c r="E111" s="62" t="str">
        <f t="shared" si="1"/>
        <v>GoldOJSC “The Gulidov Krasnoyarsk Non-Ferrous Metals Plant” (OJSC Krastvetmet)</v>
      </c>
    </row>
    <row r="112" spans="1:5">
      <c r="A112" s="63" t="s">
        <v>2529</v>
      </c>
      <c r="B112" s="64" t="s">
        <v>1938</v>
      </c>
      <c r="C112" s="64" t="s">
        <v>434</v>
      </c>
      <c r="D112" s="64" t="s">
        <v>1938</v>
      </c>
      <c r="E112" s="62" t="str">
        <f t="shared" si="1"/>
        <v>GoldOJSC Kolyma Refinery</v>
      </c>
    </row>
    <row r="113" spans="1:5">
      <c r="A113" s="63" t="s">
        <v>2529</v>
      </c>
      <c r="B113" s="64" t="s">
        <v>2200</v>
      </c>
      <c r="C113" s="64" t="s">
        <v>476</v>
      </c>
      <c r="D113" s="64" t="s">
        <v>1734</v>
      </c>
      <c r="E113" s="62" t="str">
        <f t="shared" si="1"/>
        <v>GoldOPM</v>
      </c>
    </row>
    <row r="114" spans="1:5">
      <c r="A114" s="63" t="s">
        <v>2529</v>
      </c>
      <c r="B114" s="64" t="s">
        <v>537</v>
      </c>
      <c r="C114" s="64" t="s">
        <v>293</v>
      </c>
      <c r="D114" s="64" t="s">
        <v>537</v>
      </c>
      <c r="E114" s="62" t="str">
        <f t="shared" si="1"/>
        <v>GoldPAMP SA</v>
      </c>
    </row>
    <row r="115" spans="1:5">
      <c r="A115" s="63" t="s">
        <v>2530</v>
      </c>
      <c r="B115" s="64" t="s">
        <v>1916</v>
      </c>
      <c r="C115" s="64" t="s">
        <v>293</v>
      </c>
      <c r="D115" s="64" t="s">
        <v>537</v>
      </c>
      <c r="E115" s="62" t="str">
        <f t="shared" si="1"/>
        <v>GoldPAMP SA SWITZERLAND</v>
      </c>
    </row>
    <row r="116" spans="1:5">
      <c r="A116" s="63" t="s">
        <v>2530</v>
      </c>
      <c r="B116" s="64" t="s">
        <v>2212</v>
      </c>
      <c r="C116" s="64" t="s">
        <v>363</v>
      </c>
      <c r="D116" s="64" t="s">
        <v>2212</v>
      </c>
      <c r="E116" s="62" t="str">
        <f t="shared" si="1"/>
        <v>GoldPan Pacific Copper Co. LTD</v>
      </c>
    </row>
    <row r="117" spans="1:5">
      <c r="A117" s="63" t="s">
        <v>2530</v>
      </c>
      <c r="B117" s="64" t="s">
        <v>538</v>
      </c>
      <c r="C117" s="64" t="s">
        <v>268</v>
      </c>
      <c r="D117" s="64" t="s">
        <v>1251</v>
      </c>
      <c r="E117" s="62" t="str">
        <f t="shared" si="1"/>
        <v>GoldPerth Mint (Western Australia Mint)</v>
      </c>
    </row>
    <row r="118" spans="1:5">
      <c r="A118" s="63" t="s">
        <v>2530</v>
      </c>
      <c r="B118" s="64" t="s">
        <v>1918</v>
      </c>
      <c r="C118" s="64" t="s">
        <v>434</v>
      </c>
      <c r="D118" s="64" t="s">
        <v>539</v>
      </c>
      <c r="E118" s="62" t="str">
        <f t="shared" si="1"/>
        <v>GoldPrioksky</v>
      </c>
    </row>
    <row r="119" spans="1:5">
      <c r="A119" s="63" t="s">
        <v>2530</v>
      </c>
      <c r="B119" s="64" t="s">
        <v>539</v>
      </c>
      <c r="C119" s="64" t="s">
        <v>434</v>
      </c>
      <c r="D119" s="64" t="s">
        <v>539</v>
      </c>
      <c r="E119" s="62" t="str">
        <f t="shared" si="1"/>
        <v>GoldPrioksky Plant of Non-Ferrous Metals</v>
      </c>
    </row>
    <row r="120" spans="1:5">
      <c r="A120" s="63" t="s">
        <v>2530</v>
      </c>
      <c r="B120" s="64" t="s">
        <v>1919</v>
      </c>
      <c r="C120" s="64" t="s">
        <v>352</v>
      </c>
      <c r="D120" s="64" t="s">
        <v>1919</v>
      </c>
      <c r="E120" s="62" t="str">
        <f t="shared" si="1"/>
        <v>GoldPT Aneka Tambang (Persero) Tbk</v>
      </c>
    </row>
    <row r="121" spans="1:5">
      <c r="A121" s="63" t="s">
        <v>2530</v>
      </c>
      <c r="B121" s="64" t="s">
        <v>1940</v>
      </c>
      <c r="C121" s="64" t="s">
        <v>293</v>
      </c>
      <c r="D121" s="64" t="s">
        <v>1939</v>
      </c>
      <c r="E121" s="62" t="str">
        <f t="shared" si="1"/>
        <v>GoldPX Precinox</v>
      </c>
    </row>
    <row r="122" spans="1:5">
      <c r="A122" s="63" t="s">
        <v>2530</v>
      </c>
      <c r="B122" s="64" t="s">
        <v>1939</v>
      </c>
      <c r="C122" s="64" t="s">
        <v>293</v>
      </c>
      <c r="D122" s="64" t="s">
        <v>1939</v>
      </c>
      <c r="E122" s="62" t="str">
        <f t="shared" si="1"/>
        <v>GoldPX Précinox SA</v>
      </c>
    </row>
    <row r="123" spans="1:5">
      <c r="A123" s="63" t="s">
        <v>2530</v>
      </c>
      <c r="B123" s="64" t="s">
        <v>1897</v>
      </c>
      <c r="C123" s="64" t="s">
        <v>295</v>
      </c>
      <c r="D123" s="64" t="s">
        <v>2295</v>
      </c>
      <c r="E123" s="62" t="str">
        <f t="shared" si="1"/>
        <v>GoldQiankun Gold and Silver</v>
      </c>
    </row>
    <row r="124" spans="1:5">
      <c r="A124" s="63" t="s">
        <v>2530</v>
      </c>
      <c r="B124" s="64" t="s">
        <v>1490</v>
      </c>
      <c r="C124" s="64" t="s">
        <v>489</v>
      </c>
      <c r="D124" s="64" t="s">
        <v>1920</v>
      </c>
      <c r="E124" s="62" t="str">
        <f t="shared" si="1"/>
        <v>GoldRand Refinery</v>
      </c>
    </row>
    <row r="125" spans="1:5">
      <c r="A125" s="63" t="s">
        <v>2530</v>
      </c>
      <c r="B125" s="64" t="s">
        <v>1920</v>
      </c>
      <c r="C125" s="64" t="s">
        <v>489</v>
      </c>
      <c r="D125" s="64" t="s">
        <v>1920</v>
      </c>
      <c r="E125" s="62" t="str">
        <f t="shared" si="1"/>
        <v>GoldRand Refinery (Pty) Ltd</v>
      </c>
    </row>
    <row r="126" spans="1:5">
      <c r="A126" s="63" t="s">
        <v>2530</v>
      </c>
      <c r="B126" s="64" t="s">
        <v>540</v>
      </c>
      <c r="C126" s="64" t="s">
        <v>489</v>
      </c>
      <c r="D126" s="64" t="s">
        <v>1920</v>
      </c>
      <c r="E126" s="62" t="str">
        <f t="shared" si="1"/>
        <v>GoldRand Refinery Limited</v>
      </c>
    </row>
    <row r="127" spans="1:5">
      <c r="A127" s="63" t="s">
        <v>2530</v>
      </c>
      <c r="B127" s="64" t="s">
        <v>541</v>
      </c>
      <c r="C127" s="64" t="s">
        <v>291</v>
      </c>
      <c r="D127" s="64" t="s">
        <v>541</v>
      </c>
      <c r="E127" s="62" t="str">
        <f t="shared" si="1"/>
        <v>GoldRoyal Canadian Mint</v>
      </c>
    </row>
    <row r="128" spans="1:5">
      <c r="A128" s="63" t="s">
        <v>2530</v>
      </c>
      <c r="B128" s="64" t="s">
        <v>1813</v>
      </c>
      <c r="C128" s="64" t="s">
        <v>476</v>
      </c>
      <c r="D128" s="64" t="s">
        <v>1813</v>
      </c>
      <c r="E128" s="62" t="str">
        <f t="shared" si="1"/>
        <v>GoldSabin Metal Corp.</v>
      </c>
    </row>
    <row r="129" spans="1:5">
      <c r="A129" s="63" t="s">
        <v>2530</v>
      </c>
      <c r="B129" s="64" t="s">
        <v>1733</v>
      </c>
      <c r="C129" s="64" t="s">
        <v>363</v>
      </c>
      <c r="D129" s="64" t="s">
        <v>1904</v>
      </c>
      <c r="E129" s="62" t="str">
        <f t="shared" si="1"/>
        <v>GoldSaganoseki Smelter &amp; Refinery</v>
      </c>
    </row>
    <row r="130" spans="1:5">
      <c r="A130" s="63" t="s">
        <v>2530</v>
      </c>
      <c r="B130" s="64" t="s">
        <v>2256</v>
      </c>
      <c r="C130" s="64" t="s">
        <v>370</v>
      </c>
      <c r="D130" s="64" t="s">
        <v>2256</v>
      </c>
      <c r="E130" s="62" t="str">
        <f t="shared" si="1"/>
        <v>GoldSAMWON METALS Corp.</v>
      </c>
    </row>
    <row r="131" spans="1:5">
      <c r="A131" s="63" t="s">
        <v>2530</v>
      </c>
      <c r="B131" s="64" t="s">
        <v>542</v>
      </c>
      <c r="C131" s="64" t="s">
        <v>412</v>
      </c>
      <c r="D131" s="64" t="s">
        <v>542</v>
      </c>
      <c r="E131" s="62" t="str">
        <f t="shared" si="1"/>
        <v>GoldSchone Edelmetaal</v>
      </c>
    </row>
    <row r="132" spans="1:5">
      <c r="A132" s="63" t="s">
        <v>2530</v>
      </c>
      <c r="B132" s="64" t="s">
        <v>2210</v>
      </c>
      <c r="C132" s="64" t="s">
        <v>319</v>
      </c>
      <c r="D132" s="64" t="s">
        <v>543</v>
      </c>
      <c r="E132" s="62" t="str">
        <f t="shared" ref="E132:E191" si="2">A132&amp;B132</f>
        <v>GoldSEMPSA</v>
      </c>
    </row>
    <row r="133" spans="1:5">
      <c r="A133" s="63" t="s">
        <v>2530</v>
      </c>
      <c r="B133" s="64" t="s">
        <v>543</v>
      </c>
      <c r="C133" s="64" t="s">
        <v>319</v>
      </c>
      <c r="D133" s="64" t="s">
        <v>543</v>
      </c>
      <c r="E133" s="62" t="str">
        <f t="shared" si="2"/>
        <v>GoldSEMPSA Joyeria Plateria SA</v>
      </c>
    </row>
    <row r="134" spans="1:5">
      <c r="A134" s="63" t="s">
        <v>2530</v>
      </c>
      <c r="B134" s="64" t="s">
        <v>1491</v>
      </c>
      <c r="C134" s="64" t="s">
        <v>295</v>
      </c>
      <c r="D134" s="64" t="s">
        <v>2222</v>
      </c>
      <c r="E134" s="62" t="str">
        <f t="shared" si="2"/>
        <v>GoldShandong Gold Mining (Laizhou)</v>
      </c>
    </row>
    <row r="135" spans="1:5">
      <c r="A135" s="63" t="s">
        <v>2530</v>
      </c>
      <c r="B135" s="64" t="s">
        <v>2223</v>
      </c>
      <c r="C135" s="64" t="s">
        <v>295</v>
      </c>
      <c r="D135" s="64" t="s">
        <v>2223</v>
      </c>
      <c r="E135" s="62" t="str">
        <f t="shared" si="2"/>
        <v>GoldShandong Zhaojin Gold &amp; Silver Refinery Co. Ltd</v>
      </c>
    </row>
    <row r="136" spans="1:5">
      <c r="A136" s="63" t="s">
        <v>2530</v>
      </c>
      <c r="B136" s="64" t="s">
        <v>2206</v>
      </c>
      <c r="C136" s="64" t="s">
        <v>295</v>
      </c>
      <c r="D136" s="64" t="s">
        <v>2223</v>
      </c>
      <c r="E136" s="62" t="str">
        <f t="shared" si="2"/>
        <v>GoldShangdong Zhaojin Group</v>
      </c>
    </row>
    <row r="137" spans="1:5">
      <c r="A137" s="63" t="s">
        <v>2530</v>
      </c>
      <c r="B137" s="64" t="s">
        <v>2208</v>
      </c>
      <c r="C137" s="64" t="s">
        <v>295</v>
      </c>
      <c r="D137" s="64" t="s">
        <v>2209</v>
      </c>
      <c r="E137" s="62" t="str">
        <f t="shared" si="2"/>
        <v>GoldShandong Zhaoyuan Gold Argentine refining company limited</v>
      </c>
    </row>
    <row r="138" spans="1:5">
      <c r="A138" s="63" t="s">
        <v>2530</v>
      </c>
      <c r="B138" s="64" t="s">
        <v>1923</v>
      </c>
      <c r="C138" s="64" t="s">
        <v>434</v>
      </c>
      <c r="D138" s="64" t="s">
        <v>544</v>
      </c>
      <c r="E138" s="62" t="str">
        <f t="shared" si="2"/>
        <v>GoldShyolkovsky</v>
      </c>
    </row>
    <row r="139" spans="1:5">
      <c r="A139" s="63" t="s">
        <v>2530</v>
      </c>
      <c r="B139" s="64" t="s">
        <v>1492</v>
      </c>
      <c r="C139" s="64" t="s">
        <v>363</v>
      </c>
      <c r="D139" s="64" t="s">
        <v>2221</v>
      </c>
      <c r="E139" s="62" t="str">
        <f t="shared" si="2"/>
        <v>GoldSMM</v>
      </c>
    </row>
    <row r="140" spans="1:5">
      <c r="A140" s="63" t="s">
        <v>2530</v>
      </c>
      <c r="B140" s="64" t="s">
        <v>544</v>
      </c>
      <c r="C140" s="64" t="s">
        <v>434</v>
      </c>
      <c r="D140" s="64" t="s">
        <v>544</v>
      </c>
      <c r="E140" s="62" t="str">
        <f t="shared" si="2"/>
        <v>GoldSOE Shyolkovsky Factory of Secondary Precious Metals</v>
      </c>
    </row>
    <row r="141" spans="1:5">
      <c r="A141" s="63" t="s">
        <v>2530</v>
      </c>
      <c r="B141" s="64" t="s">
        <v>1924</v>
      </c>
      <c r="C141" s="64" t="s">
        <v>470</v>
      </c>
      <c r="D141" s="64" t="s">
        <v>545</v>
      </c>
      <c r="E141" s="62" t="str">
        <f t="shared" si="2"/>
        <v>GoldSolar Applied Materials Taiwan</v>
      </c>
    </row>
    <row r="142" spans="1:5">
      <c r="A142" s="63" t="s">
        <v>2530</v>
      </c>
      <c r="B142" s="64" t="s">
        <v>545</v>
      </c>
      <c r="C142" s="64" t="s">
        <v>470</v>
      </c>
      <c r="D142" s="64" t="s">
        <v>545</v>
      </c>
      <c r="E142" s="62" t="str">
        <f t="shared" si="2"/>
        <v>GoldSolar Applied Materials Technology Corp.</v>
      </c>
    </row>
    <row r="143" spans="1:5">
      <c r="A143" s="63" t="s">
        <v>2530</v>
      </c>
      <c r="B143" s="64" t="s">
        <v>546</v>
      </c>
      <c r="C143" s="64" t="s">
        <v>363</v>
      </c>
      <c r="D143" s="64" t="s">
        <v>2221</v>
      </c>
      <c r="E143" s="62" t="str">
        <f t="shared" si="2"/>
        <v>GoldSumitomo</v>
      </c>
    </row>
    <row r="144" spans="1:5">
      <c r="A144" s="63" t="s">
        <v>2530</v>
      </c>
      <c r="B144" s="64" t="s">
        <v>2221</v>
      </c>
      <c r="C144" s="64" t="s">
        <v>363</v>
      </c>
      <c r="D144" s="64" t="s">
        <v>2221</v>
      </c>
      <c r="E144" s="62" t="str">
        <f t="shared" si="2"/>
        <v>GoldSumitomo Metal Mining Co. Ltd.</v>
      </c>
    </row>
    <row r="145" spans="1:5">
      <c r="A145" s="63" t="s">
        <v>2530</v>
      </c>
      <c r="B145" s="64" t="s">
        <v>2204</v>
      </c>
      <c r="C145" s="64" t="s">
        <v>295</v>
      </c>
      <c r="D145" s="64" t="s">
        <v>2204</v>
      </c>
      <c r="E145" s="62" t="str">
        <f t="shared" si="2"/>
        <v>GoldSuzhou Xingrui Noble</v>
      </c>
    </row>
    <row r="146" spans="1:5">
      <c r="A146" s="63" t="s">
        <v>2530</v>
      </c>
      <c r="B146" s="64" t="s">
        <v>547</v>
      </c>
      <c r="C146" s="64" t="s">
        <v>363</v>
      </c>
      <c r="D146" s="64" t="s">
        <v>1926</v>
      </c>
      <c r="E146" s="62" t="str">
        <f t="shared" si="2"/>
        <v>GoldTanaka</v>
      </c>
    </row>
    <row r="147" spans="1:5">
      <c r="A147" s="63" t="s">
        <v>2530</v>
      </c>
      <c r="B147" s="64" t="s">
        <v>1494</v>
      </c>
      <c r="C147" s="64" t="s">
        <v>363</v>
      </c>
      <c r="D147" s="64" t="s">
        <v>1926</v>
      </c>
      <c r="E147" s="62" t="str">
        <f t="shared" si="2"/>
        <v>GoldTanaka Denshi Kogyo</v>
      </c>
    </row>
    <row r="148" spans="1:5">
      <c r="A148" s="63" t="s">
        <v>2530</v>
      </c>
      <c r="B148" s="64" t="s">
        <v>1495</v>
      </c>
      <c r="C148" s="64" t="s">
        <v>363</v>
      </c>
      <c r="D148" s="64" t="s">
        <v>1926</v>
      </c>
      <c r="E148" s="62" t="str">
        <f t="shared" si="2"/>
        <v>GoldTANAKA DENSHI KOGYO K.K</v>
      </c>
    </row>
    <row r="149" spans="1:5">
      <c r="A149" s="63" t="s">
        <v>2530</v>
      </c>
      <c r="B149" s="64" t="s">
        <v>1496</v>
      </c>
      <c r="C149" s="64" t="s">
        <v>363</v>
      </c>
      <c r="D149" s="64" t="s">
        <v>1926</v>
      </c>
      <c r="E149" s="62" t="str">
        <f t="shared" si="2"/>
        <v>GoldTANAKA ELECTRONICS (HANGZHOU)CO.LTD</v>
      </c>
    </row>
    <row r="150" spans="1:5">
      <c r="A150" s="63" t="s">
        <v>2530</v>
      </c>
      <c r="B150" s="64" t="s">
        <v>1497</v>
      </c>
      <c r="C150" s="64" t="s">
        <v>363</v>
      </c>
      <c r="D150" s="64" t="s">
        <v>1926</v>
      </c>
      <c r="E150" s="62" t="str">
        <f t="shared" si="2"/>
        <v>GoldTANAKA ELECTRONICS SINGAPORE PTE LTD</v>
      </c>
    </row>
    <row r="151" spans="1:5">
      <c r="A151" s="63" t="s">
        <v>2530</v>
      </c>
      <c r="B151" s="64" t="s">
        <v>1498</v>
      </c>
      <c r="C151" s="64" t="s">
        <v>363</v>
      </c>
      <c r="D151" s="64" t="s">
        <v>1926</v>
      </c>
      <c r="E151" s="62" t="str">
        <f t="shared" si="2"/>
        <v>GoldTanaka Holdings Co.Ltd.</v>
      </c>
    </row>
    <row r="152" spans="1:5">
      <c r="A152" s="63" t="s">
        <v>2530</v>
      </c>
      <c r="B152" s="64" t="s">
        <v>1499</v>
      </c>
      <c r="C152" s="64" t="s">
        <v>363</v>
      </c>
      <c r="D152" s="64" t="s">
        <v>1926</v>
      </c>
      <c r="E152" s="62" t="str">
        <f t="shared" si="2"/>
        <v>GoldTanaka Kikinnzoku Kogyo K.K.</v>
      </c>
    </row>
    <row r="153" spans="1:5">
      <c r="A153" s="63" t="s">
        <v>2530</v>
      </c>
      <c r="B153" s="64" t="s">
        <v>1500</v>
      </c>
      <c r="C153" s="64" t="s">
        <v>363</v>
      </c>
      <c r="D153" s="64" t="s">
        <v>1926</v>
      </c>
      <c r="E153" s="62" t="str">
        <f t="shared" si="2"/>
        <v>GoldTanaka Kikinzoku Group</v>
      </c>
    </row>
    <row r="154" spans="1:5">
      <c r="A154" s="63" t="s">
        <v>2530</v>
      </c>
      <c r="B154" s="64" t="s">
        <v>1501</v>
      </c>
      <c r="C154" s="64" t="s">
        <v>363</v>
      </c>
      <c r="D154" s="64" t="s">
        <v>1926</v>
      </c>
      <c r="E154" s="62" t="str">
        <f t="shared" si="2"/>
        <v>GoldTanaka Kikinzoku Hanbai K.K.</v>
      </c>
    </row>
    <row r="155" spans="1:5">
      <c r="A155" s="63" t="s">
        <v>2530</v>
      </c>
      <c r="B155" s="64" t="s">
        <v>1926</v>
      </c>
      <c r="C155" s="64" t="s">
        <v>363</v>
      </c>
      <c r="D155" s="64" t="s">
        <v>1926</v>
      </c>
      <c r="E155" s="62" t="str">
        <f t="shared" si="2"/>
        <v>GoldTanaka Kikinzoku Kogyo K.K.</v>
      </c>
    </row>
    <row r="156" spans="1:5">
      <c r="A156" s="63" t="s">
        <v>2530</v>
      </c>
      <c r="B156" s="64" t="s">
        <v>1502</v>
      </c>
      <c r="C156" s="64" t="s">
        <v>363</v>
      </c>
      <c r="D156" s="64" t="s">
        <v>1926</v>
      </c>
      <c r="E156" s="62" t="str">
        <f t="shared" si="2"/>
        <v>GoldTanaka Kikinzoku Kogyo K.K. Japan.</v>
      </c>
    </row>
    <row r="157" spans="1:5">
      <c r="A157" s="63" t="s">
        <v>2530</v>
      </c>
      <c r="B157" s="64" t="s">
        <v>1503</v>
      </c>
      <c r="C157" s="64" t="s">
        <v>363</v>
      </c>
      <c r="D157" s="64" t="s">
        <v>1926</v>
      </c>
      <c r="E157" s="62" t="str">
        <f t="shared" si="2"/>
        <v>GoldTanaka Kikinzoku Kogyo k.k. syonan koujyo</v>
      </c>
    </row>
    <row r="158" spans="1:5">
      <c r="A158" s="63" t="s">
        <v>2530</v>
      </c>
      <c r="B158" s="64" t="s">
        <v>1504</v>
      </c>
      <c r="C158" s="64" t="s">
        <v>363</v>
      </c>
      <c r="D158" s="64" t="s">
        <v>1926</v>
      </c>
      <c r="E158" s="62" t="str">
        <f t="shared" si="2"/>
        <v>GoldTanaka Kinzoku international Co.Ltd Taipei branch</v>
      </c>
    </row>
    <row r="159" spans="1:5">
      <c r="A159" s="63" t="s">
        <v>2530</v>
      </c>
      <c r="B159" s="64" t="s">
        <v>1493</v>
      </c>
      <c r="C159" s="64" t="s">
        <v>363</v>
      </c>
      <c r="D159" s="64" t="s">
        <v>1926</v>
      </c>
      <c r="E159" s="62" t="str">
        <f t="shared" si="2"/>
        <v>GoldTANAKA TOKYO MELTERS</v>
      </c>
    </row>
    <row r="160" spans="1:5">
      <c r="A160" s="63" t="s">
        <v>2530</v>
      </c>
      <c r="B160" s="64" t="s">
        <v>2298</v>
      </c>
      <c r="C160" s="64" t="s">
        <v>295</v>
      </c>
      <c r="D160" s="64" t="s">
        <v>2298</v>
      </c>
      <c r="E160" s="62" t="str">
        <f t="shared" si="2"/>
        <v>GoldThe Great Wall Gold and Silver Refinery of China</v>
      </c>
    </row>
    <row r="161" spans="1:5">
      <c r="A161" s="63" t="s">
        <v>2530</v>
      </c>
      <c r="B161" s="64" t="s">
        <v>1488</v>
      </c>
      <c r="C161" s="64" t="s">
        <v>268</v>
      </c>
      <c r="D161" s="64" t="s">
        <v>1251</v>
      </c>
      <c r="E161" s="62" t="str">
        <f t="shared" si="2"/>
        <v>GoldThe Perth Mint</v>
      </c>
    </row>
    <row r="162" spans="1:5">
      <c r="A162" s="63" t="s">
        <v>2530</v>
      </c>
      <c r="B162" s="64" t="s">
        <v>2222</v>
      </c>
      <c r="C162" s="64" t="s">
        <v>295</v>
      </c>
      <c r="D162" s="64" t="s">
        <v>2222</v>
      </c>
      <c r="E162" s="62" t="str">
        <f t="shared" si="2"/>
        <v>GoldThe Refinery of Shandong Gold Mining Co. Ltd</v>
      </c>
    </row>
    <row r="163" spans="1:5">
      <c r="A163" s="63" t="s">
        <v>2530</v>
      </c>
      <c r="B163" s="64" t="s">
        <v>2220</v>
      </c>
      <c r="C163" s="64" t="s">
        <v>363</v>
      </c>
      <c r="D163" s="64" t="s">
        <v>2220</v>
      </c>
      <c r="E163" s="62" t="str">
        <f t="shared" si="2"/>
        <v>GoldTokuriki Honten Co. Ltd</v>
      </c>
    </row>
    <row r="164" spans="1:5">
      <c r="A164" s="63" t="s">
        <v>2530</v>
      </c>
      <c r="B164" s="64" t="s">
        <v>1929</v>
      </c>
      <c r="C164" s="64" t="s">
        <v>363</v>
      </c>
      <c r="D164" s="64" t="s">
        <v>2220</v>
      </c>
      <c r="E164" s="62" t="str">
        <f t="shared" si="2"/>
        <v>GoldTokuriki Tokyo Melters Assayers</v>
      </c>
    </row>
    <row r="165" spans="1:5">
      <c r="A165" s="63" t="s">
        <v>2530</v>
      </c>
      <c r="B165" s="64" t="s">
        <v>548</v>
      </c>
      <c r="C165" s="64" t="s">
        <v>363</v>
      </c>
      <c r="D165" s="64" t="s">
        <v>2221</v>
      </c>
      <c r="E165" s="62" t="str">
        <f t="shared" si="2"/>
        <v>GoldToyo Smelter &amp; Refinery</v>
      </c>
    </row>
    <row r="166" spans="1:5">
      <c r="A166" s="63" t="s">
        <v>2530</v>
      </c>
      <c r="B166" s="64" t="s">
        <v>2218</v>
      </c>
      <c r="C166" s="64" t="s">
        <v>370</v>
      </c>
      <c r="D166" s="64" t="s">
        <v>2218</v>
      </c>
      <c r="E166" s="62" t="str">
        <f t="shared" si="2"/>
        <v>GoldTorecom</v>
      </c>
    </row>
    <row r="167" spans="1:5">
      <c r="A167" s="63" t="s">
        <v>2530</v>
      </c>
      <c r="B167" s="64" t="s">
        <v>1506</v>
      </c>
      <c r="C167" s="64" t="s">
        <v>272</v>
      </c>
      <c r="D167" s="64" t="s">
        <v>1931</v>
      </c>
      <c r="E167" s="62" t="str">
        <f t="shared" si="2"/>
        <v>GoldUmicore Beligium</v>
      </c>
    </row>
    <row r="168" spans="1:5">
      <c r="A168" s="63" t="s">
        <v>2530</v>
      </c>
      <c r="B168" s="64" t="s">
        <v>2211</v>
      </c>
      <c r="C168" s="64" t="s">
        <v>284</v>
      </c>
      <c r="D168" s="64" t="s">
        <v>1930</v>
      </c>
      <c r="E168" s="62" t="str">
        <f t="shared" si="2"/>
        <v>GoldUmicore Brazil Ltd</v>
      </c>
    </row>
    <row r="169" spans="1:5">
      <c r="A169" s="63" t="s">
        <v>2530</v>
      </c>
      <c r="B169" s="64" t="s">
        <v>1930</v>
      </c>
      <c r="C169" s="64" t="s">
        <v>284</v>
      </c>
      <c r="D169" s="64" t="s">
        <v>1930</v>
      </c>
      <c r="E169" s="62" t="str">
        <f t="shared" si="2"/>
        <v>GoldUmicore Brasil Ltda</v>
      </c>
    </row>
    <row r="170" spans="1:5">
      <c r="A170" s="63" t="s">
        <v>2530</v>
      </c>
      <c r="B170" s="64" t="s">
        <v>1505</v>
      </c>
      <c r="C170" s="64" t="s">
        <v>272</v>
      </c>
      <c r="D170" s="64" t="s">
        <v>1931</v>
      </c>
      <c r="E170" s="62" t="str">
        <f t="shared" si="2"/>
        <v>GoldUmicore Hoboken</v>
      </c>
    </row>
    <row r="171" spans="1:5">
      <c r="A171" s="63" t="s">
        <v>2530</v>
      </c>
      <c r="B171" s="64" t="s">
        <v>1507</v>
      </c>
      <c r="C171" s="64" t="s">
        <v>272</v>
      </c>
      <c r="D171" s="64" t="s">
        <v>1931</v>
      </c>
      <c r="E171" s="62" t="str">
        <f t="shared" si="2"/>
        <v>GoldUmicore Precious Metals Refining</v>
      </c>
    </row>
    <row r="172" spans="1:5">
      <c r="A172" s="63" t="s">
        <v>2530</v>
      </c>
      <c r="B172" s="64" t="s">
        <v>549</v>
      </c>
      <c r="C172" s="64" t="s">
        <v>272</v>
      </c>
      <c r="D172" s="64" t="s">
        <v>1931</v>
      </c>
      <c r="E172" s="62" t="str">
        <f t="shared" si="2"/>
        <v>GoldUmicore SA</v>
      </c>
    </row>
    <row r="173" spans="1:5">
      <c r="A173" s="63" t="s">
        <v>2530</v>
      </c>
      <c r="B173" s="64" t="s">
        <v>1931</v>
      </c>
      <c r="C173" s="64" t="s">
        <v>272</v>
      </c>
      <c r="D173" s="64" t="s">
        <v>1931</v>
      </c>
      <c r="E173" s="62" t="str">
        <f t="shared" si="2"/>
        <v>GoldUmicore SA Business Unit Precious Metals Refining</v>
      </c>
    </row>
    <row r="174" spans="1:5">
      <c r="A174" s="63" t="s">
        <v>2530</v>
      </c>
      <c r="B174" s="64" t="s">
        <v>2871</v>
      </c>
      <c r="C174" s="64" t="s">
        <v>476</v>
      </c>
      <c r="D174" s="64" t="s">
        <v>2871</v>
      </c>
      <c r="E174" s="62" t="str">
        <f t="shared" si="2"/>
        <v>GoldUnited Precious Metal Refining, Inc.</v>
      </c>
    </row>
    <row r="175" spans="1:5">
      <c r="A175" s="63" t="s">
        <v>2530</v>
      </c>
      <c r="B175" s="64" t="s">
        <v>2201</v>
      </c>
      <c r="C175" s="64" t="s">
        <v>476</v>
      </c>
      <c r="D175" s="64" t="s">
        <v>1734</v>
      </c>
      <c r="E175" s="62" t="str">
        <f t="shared" si="2"/>
        <v>GoldUSPM</v>
      </c>
    </row>
    <row r="176" spans="1:5">
      <c r="A176" s="63" t="s">
        <v>2530</v>
      </c>
      <c r="B176" s="64" t="s">
        <v>2202</v>
      </c>
      <c r="C176" s="64" t="s">
        <v>476</v>
      </c>
      <c r="D176" s="64" t="s">
        <v>1734</v>
      </c>
      <c r="E176" s="62" t="str">
        <f t="shared" si="2"/>
        <v>GoldUnited States Precious Metals</v>
      </c>
    </row>
    <row r="177" spans="1:5">
      <c r="A177" s="63" t="s">
        <v>2530</v>
      </c>
      <c r="B177" s="64" t="s">
        <v>550</v>
      </c>
      <c r="C177" s="64" t="s">
        <v>293</v>
      </c>
      <c r="D177" s="64" t="s">
        <v>1932</v>
      </c>
      <c r="E177" s="62" t="str">
        <f t="shared" si="2"/>
        <v>GoldVALCAMBI</v>
      </c>
    </row>
    <row r="178" spans="1:5">
      <c r="A178" s="63" t="s">
        <v>2530</v>
      </c>
      <c r="B178" s="64" t="s">
        <v>1932</v>
      </c>
      <c r="C178" s="64" t="s">
        <v>293</v>
      </c>
      <c r="D178" s="64" t="s">
        <v>1932</v>
      </c>
      <c r="E178" s="62" t="str">
        <f t="shared" si="2"/>
        <v>GoldValcambi SA</v>
      </c>
    </row>
    <row r="179" spans="1:5">
      <c r="A179" s="63" t="s">
        <v>2530</v>
      </c>
      <c r="B179" s="64" t="s">
        <v>1508</v>
      </c>
      <c r="C179" s="64" t="s">
        <v>293</v>
      </c>
      <c r="D179" s="64" t="s">
        <v>1932</v>
      </c>
      <c r="E179" s="62" t="str">
        <f t="shared" si="2"/>
        <v>GoldValcambi SUISSE</v>
      </c>
    </row>
    <row r="180" spans="1:5">
      <c r="A180" s="63" t="s">
        <v>2530</v>
      </c>
      <c r="B180" s="64" t="s">
        <v>1475</v>
      </c>
      <c r="C180" s="64" t="s">
        <v>309</v>
      </c>
      <c r="D180" s="64" t="s">
        <v>1895</v>
      </c>
      <c r="E180" s="62" t="str">
        <f t="shared" si="2"/>
        <v>GoldW.C. Heraeus GmbH</v>
      </c>
    </row>
    <row r="181" spans="1:5">
      <c r="A181" s="63" t="s">
        <v>2530</v>
      </c>
      <c r="B181" s="64" t="s">
        <v>1489</v>
      </c>
      <c r="C181" s="64" t="s">
        <v>268</v>
      </c>
      <c r="D181" s="64" t="s">
        <v>1251</v>
      </c>
      <c r="E181" s="62" t="str">
        <f t="shared" si="2"/>
        <v>GoldWestern Australian Mint</v>
      </c>
    </row>
    <row r="182" spans="1:5">
      <c r="A182" s="63" t="s">
        <v>2530</v>
      </c>
      <c r="B182" s="64" t="s">
        <v>1251</v>
      </c>
      <c r="C182" s="64" t="s">
        <v>268</v>
      </c>
      <c r="D182" s="64" t="s">
        <v>1251</v>
      </c>
      <c r="E182" s="62" t="str">
        <f t="shared" si="2"/>
        <v>GoldWestern Australian Mint trading as The Perth Mint</v>
      </c>
    </row>
    <row r="183" spans="1:5">
      <c r="A183" s="63" t="s">
        <v>2530</v>
      </c>
      <c r="B183" s="64" t="s">
        <v>551</v>
      </c>
      <c r="C183" s="64" t="s">
        <v>291</v>
      </c>
      <c r="D183" s="64" t="s">
        <v>1934</v>
      </c>
      <c r="E183" s="62" t="str">
        <f t="shared" si="2"/>
        <v>GoldXstrata</v>
      </c>
    </row>
    <row r="184" spans="1:5">
      <c r="A184" s="63" t="s">
        <v>2530</v>
      </c>
      <c r="B184" s="64" t="s">
        <v>1934</v>
      </c>
      <c r="C184" s="64" t="s">
        <v>291</v>
      </c>
      <c r="D184" s="64" t="s">
        <v>1934</v>
      </c>
      <c r="E184" s="62" t="str">
        <f t="shared" si="2"/>
        <v>GoldXstrata Canada Corporation</v>
      </c>
    </row>
    <row r="185" spans="1:5">
      <c r="A185" s="63" t="s">
        <v>2530</v>
      </c>
      <c r="B185" s="64" t="s">
        <v>1509</v>
      </c>
      <c r="C185" s="64" t="s">
        <v>291</v>
      </c>
      <c r="D185" s="64" t="s">
        <v>1934</v>
      </c>
      <c r="E185" s="62" t="str">
        <f t="shared" si="2"/>
        <v>GoldXstrata Corporation</v>
      </c>
    </row>
    <row r="186" spans="1:5">
      <c r="A186" s="63" t="s">
        <v>2530</v>
      </c>
      <c r="B186" s="64" t="s">
        <v>1814</v>
      </c>
      <c r="C186" s="64" t="s">
        <v>363</v>
      </c>
      <c r="D186" s="64" t="s">
        <v>1814</v>
      </c>
      <c r="E186" s="62" t="str">
        <f t="shared" si="2"/>
        <v>GoldYokohama Metal Co Ltd</v>
      </c>
    </row>
    <row r="187" spans="1:5">
      <c r="A187" s="63" t="s">
        <v>2530</v>
      </c>
      <c r="B187" s="64" t="s">
        <v>1936</v>
      </c>
      <c r="C187" s="64" t="s">
        <v>295</v>
      </c>
      <c r="D187" s="64" t="s">
        <v>2209</v>
      </c>
      <c r="E187" s="62" t="str">
        <f t="shared" si="2"/>
        <v>GoldZhongjin Gold Corporation Limited</v>
      </c>
    </row>
    <row r="188" spans="1:5">
      <c r="A188" s="63" t="s">
        <v>2530</v>
      </c>
      <c r="B188" s="64" t="s">
        <v>2209</v>
      </c>
      <c r="C188" s="64" t="s">
        <v>295</v>
      </c>
      <c r="D188" s="64" t="s">
        <v>2209</v>
      </c>
      <c r="E188" s="62" t="str">
        <f t="shared" si="2"/>
        <v>GoldZhongyuan Gold Smelter of Zhongjin Gold Corporation</v>
      </c>
    </row>
    <row r="189" spans="1:5">
      <c r="A189" s="63" t="s">
        <v>2530</v>
      </c>
      <c r="B189" s="64" t="s">
        <v>1937</v>
      </c>
      <c r="C189" s="64" t="s">
        <v>295</v>
      </c>
      <c r="D189" s="64" t="s">
        <v>980</v>
      </c>
      <c r="E189" s="62" t="str">
        <f t="shared" si="2"/>
        <v>GoldZijin Mining</v>
      </c>
    </row>
    <row r="190" spans="1:5">
      <c r="A190" s="63" t="s">
        <v>2530</v>
      </c>
      <c r="B190" s="64" t="s">
        <v>980</v>
      </c>
      <c r="C190" s="64" t="s">
        <v>295</v>
      </c>
      <c r="D190" s="64" t="s">
        <v>980</v>
      </c>
      <c r="E190" s="62" t="str">
        <f t="shared" si="2"/>
        <v>GoldZijin Mining Group Co. Ltd</v>
      </c>
    </row>
    <row r="191" spans="1:5">
      <c r="A191" s="63" t="s">
        <v>2530</v>
      </c>
      <c r="B191" s="64" t="s">
        <v>2829</v>
      </c>
      <c r="C191" s="64"/>
      <c r="D191" s="64"/>
      <c r="E191" s="62" t="str">
        <f t="shared" si="2"/>
        <v>GoldSmelter Not Listed</v>
      </c>
    </row>
    <row r="192" spans="1:5">
      <c r="A192" s="63" t="s">
        <v>2531</v>
      </c>
      <c r="B192" s="64" t="s">
        <v>2198</v>
      </c>
      <c r="C192" s="64"/>
      <c r="D192" s="64"/>
      <c r="E192" s="62" t="str">
        <f t="shared" ref="E192:E215" si="3">A192&amp;B192</f>
        <v>TantalumSmelter not yet identified</v>
      </c>
    </row>
    <row r="193" spans="1:5">
      <c r="A193" s="63" t="s">
        <v>2531</v>
      </c>
      <c r="B193" s="64" t="s">
        <v>1527</v>
      </c>
      <c r="C193" s="64" t="s">
        <v>476</v>
      </c>
      <c r="D193" s="64" t="s">
        <v>616</v>
      </c>
      <c r="E193" s="62" t="str">
        <f t="shared" si="3"/>
        <v>TantalumCabot</v>
      </c>
    </row>
    <row r="194" spans="1:5">
      <c r="A194" s="63" t="s">
        <v>2531</v>
      </c>
      <c r="B194" s="64" t="s">
        <v>1528</v>
      </c>
      <c r="C194" s="64" t="s">
        <v>476</v>
      </c>
      <c r="D194" s="64" t="s">
        <v>616</v>
      </c>
      <c r="E194" s="62" t="str">
        <f t="shared" si="3"/>
        <v>TantalumCabot Corporation</v>
      </c>
    </row>
    <row r="195" spans="1:5">
      <c r="A195" s="63" t="s">
        <v>2531</v>
      </c>
      <c r="B195" s="64" t="s">
        <v>1529</v>
      </c>
      <c r="C195" s="64" t="s">
        <v>476</v>
      </c>
      <c r="D195" s="64" t="s">
        <v>616</v>
      </c>
      <c r="E195" s="62" t="str">
        <f t="shared" si="3"/>
        <v>TantalumCabot Supermetals</v>
      </c>
    </row>
    <row r="196" spans="1:5">
      <c r="A196" s="63" t="s">
        <v>2531</v>
      </c>
      <c r="B196" s="64" t="s">
        <v>1832</v>
      </c>
      <c r="C196" s="64" t="s">
        <v>295</v>
      </c>
      <c r="D196" s="64" t="s">
        <v>1832</v>
      </c>
      <c r="E196" s="62" t="str">
        <f t="shared" si="3"/>
        <v>TantalumConghua Tantalum and Niobium Smeltry</v>
      </c>
    </row>
    <row r="197" spans="1:5">
      <c r="A197" s="63" t="s">
        <v>2531</v>
      </c>
      <c r="B197" s="64" t="s">
        <v>1805</v>
      </c>
      <c r="C197" s="64" t="s">
        <v>295</v>
      </c>
      <c r="D197" s="64" t="s">
        <v>1805</v>
      </c>
      <c r="E197" s="62" t="str">
        <f t="shared" si="3"/>
        <v>TantalumDuoluoshan</v>
      </c>
    </row>
    <row r="198" spans="1:5">
      <c r="A198" s="63" t="s">
        <v>2531</v>
      </c>
      <c r="B198" s="64" t="s">
        <v>1450</v>
      </c>
      <c r="C198" s="64" t="s">
        <v>295</v>
      </c>
      <c r="D198" s="64" t="s">
        <v>1805</v>
      </c>
      <c r="E198" s="62" t="str">
        <f t="shared" si="3"/>
        <v>TantalumDuoluoshan Sapphire Rare Metal Co. Ltd</v>
      </c>
    </row>
    <row r="199" spans="1:5">
      <c r="A199" s="63" t="s">
        <v>2531</v>
      </c>
      <c r="B199" s="64" t="s">
        <v>1735</v>
      </c>
      <c r="C199" s="64" t="s">
        <v>476</v>
      </c>
      <c r="D199" s="64" t="s">
        <v>1735</v>
      </c>
      <c r="E199" s="62" t="str">
        <f t="shared" si="3"/>
        <v>TantalumExotech Inc.</v>
      </c>
    </row>
    <row r="200" spans="1:5">
      <c r="A200" s="63" t="s">
        <v>2531</v>
      </c>
      <c r="B200" s="64" t="s">
        <v>982</v>
      </c>
      <c r="C200" s="64" t="s">
        <v>295</v>
      </c>
      <c r="D200" s="64" t="s">
        <v>982</v>
      </c>
      <c r="E200" s="62" t="str">
        <f t="shared" si="3"/>
        <v>TantalumF&amp;X</v>
      </c>
    </row>
    <row r="201" spans="1:5">
      <c r="A201" s="63" t="s">
        <v>2532</v>
      </c>
      <c r="B201" s="64" t="s">
        <v>622</v>
      </c>
      <c r="C201" s="64" t="s">
        <v>295</v>
      </c>
      <c r="D201" s="64" t="s">
        <v>982</v>
      </c>
      <c r="E201" s="62" t="str">
        <f t="shared" si="3"/>
        <v>TantalumF&amp;X Electro-Materials Limited</v>
      </c>
    </row>
    <row r="202" spans="1:5">
      <c r="A202" s="63" t="s">
        <v>2532</v>
      </c>
      <c r="B202" s="64" t="s">
        <v>508</v>
      </c>
      <c r="C202" s="64" t="s">
        <v>476</v>
      </c>
      <c r="D202" s="64" t="s">
        <v>508</v>
      </c>
      <c r="E202" s="62" t="str">
        <f t="shared" si="3"/>
        <v>TantalumGannon &amp; Scott</v>
      </c>
    </row>
    <row r="203" spans="1:5">
      <c r="A203" s="63" t="s">
        <v>2532</v>
      </c>
      <c r="B203" s="64" t="s">
        <v>616</v>
      </c>
      <c r="C203" s="64" t="s">
        <v>476</v>
      </c>
      <c r="D203" s="64" t="s">
        <v>616</v>
      </c>
      <c r="E203" s="62" t="str">
        <f t="shared" si="3"/>
        <v>TantalumGlobal Advanced Metals</v>
      </c>
    </row>
    <row r="204" spans="1:5">
      <c r="A204" s="63" t="s">
        <v>2532</v>
      </c>
      <c r="B204" s="64" t="s">
        <v>509</v>
      </c>
      <c r="C204" s="64" t="s">
        <v>309</v>
      </c>
      <c r="D204" s="64" t="s">
        <v>1737</v>
      </c>
      <c r="E204" s="62" t="str">
        <f t="shared" si="3"/>
        <v>TantalumHC Starck</v>
      </c>
    </row>
    <row r="205" spans="1:5">
      <c r="A205" s="63" t="s">
        <v>2532</v>
      </c>
      <c r="B205" s="64" t="s">
        <v>1737</v>
      </c>
      <c r="C205" s="64" t="s">
        <v>309</v>
      </c>
      <c r="D205" s="64" t="s">
        <v>1737</v>
      </c>
      <c r="E205" s="62" t="str">
        <f t="shared" si="3"/>
        <v>TantalumH.C. Starck GmbH</v>
      </c>
    </row>
    <row r="206" spans="1:5">
      <c r="A206" s="63" t="s">
        <v>2532</v>
      </c>
      <c r="B206" s="64" t="s">
        <v>1741</v>
      </c>
      <c r="C206" s="64" t="s">
        <v>476</v>
      </c>
      <c r="D206" s="64" t="s">
        <v>1741</v>
      </c>
      <c r="E206" s="62" t="str">
        <f t="shared" si="3"/>
        <v>TantalumHi-Temp</v>
      </c>
    </row>
    <row r="207" spans="1:5">
      <c r="A207" s="63" t="s">
        <v>2532</v>
      </c>
      <c r="B207" s="64" t="s">
        <v>2216</v>
      </c>
      <c r="C207" s="64" t="s">
        <v>295</v>
      </c>
      <c r="D207" s="64" t="s">
        <v>2216</v>
      </c>
      <c r="E207" s="62" t="str">
        <f t="shared" si="3"/>
        <v>TantalumJiuJiang JinXin Nonferrous Metals Co. Ltd.</v>
      </c>
    </row>
    <row r="208" spans="1:5">
      <c r="A208" s="63" t="s">
        <v>2532</v>
      </c>
      <c r="B208" s="64" t="s">
        <v>2217</v>
      </c>
      <c r="C208" s="64" t="s">
        <v>295</v>
      </c>
      <c r="D208" s="64" t="s">
        <v>2217</v>
      </c>
      <c r="E208" s="62" t="str">
        <f t="shared" si="3"/>
        <v>TantalumJiuJiang Tambre Co. Ltd.</v>
      </c>
    </row>
    <row r="209" spans="1:5">
      <c r="A209" s="63" t="s">
        <v>2532</v>
      </c>
      <c r="B209" s="64" t="s">
        <v>2455</v>
      </c>
      <c r="C209" s="64" t="s">
        <v>295</v>
      </c>
      <c r="D209" s="64" t="s">
        <v>2217</v>
      </c>
      <c r="E209" s="62" t="str">
        <f t="shared" si="3"/>
        <v>TantalumJiujiang Tanbre</v>
      </c>
    </row>
    <row r="210" spans="1:5">
      <c r="A210" s="63" t="s">
        <v>2532</v>
      </c>
      <c r="B210" s="64" t="s">
        <v>1808</v>
      </c>
      <c r="C210" s="64" t="s">
        <v>476</v>
      </c>
      <c r="D210" s="64" t="s">
        <v>1808</v>
      </c>
      <c r="E210" s="62" t="str">
        <f t="shared" si="3"/>
        <v>TantalumKemet Blue Powder</v>
      </c>
    </row>
    <row r="211" spans="1:5">
      <c r="A211" s="63" t="s">
        <v>2531</v>
      </c>
      <c r="B211" s="64" t="s">
        <v>2865</v>
      </c>
      <c r="C211" s="64" t="s">
        <v>295</v>
      </c>
      <c r="D211" s="64" t="s">
        <v>2865</v>
      </c>
      <c r="E211" s="62" t="str">
        <f t="shared" si="3"/>
        <v>TantalumKing-Tan Tantalum Industry Ltd</v>
      </c>
    </row>
    <row r="212" spans="1:5">
      <c r="A212" s="63" t="s">
        <v>2531</v>
      </c>
      <c r="B212" s="64" t="s">
        <v>2855</v>
      </c>
      <c r="C212" s="64" t="s">
        <v>284</v>
      </c>
      <c r="D212" s="64" t="s">
        <v>2855</v>
      </c>
      <c r="E212" s="62" t="str">
        <f t="shared" si="3"/>
        <v>TantalumLMS Brasil S.A.</v>
      </c>
    </row>
    <row r="213" spans="1:5">
      <c r="A213" s="63" t="s">
        <v>2532</v>
      </c>
      <c r="B213" s="64" t="s">
        <v>1738</v>
      </c>
      <c r="C213" s="64" t="s">
        <v>363</v>
      </c>
      <c r="D213" s="64" t="s">
        <v>1738</v>
      </c>
      <c r="E213" s="62" t="str">
        <f t="shared" si="3"/>
        <v>TantalumMitsui Mining &amp; Smelting</v>
      </c>
    </row>
    <row r="214" spans="1:5">
      <c r="A214" s="63" t="s">
        <v>2531</v>
      </c>
      <c r="B214" s="64" t="s">
        <v>2863</v>
      </c>
      <c r="C214" s="64" t="s">
        <v>320</v>
      </c>
      <c r="D214" s="64" t="s">
        <v>2863</v>
      </c>
      <c r="E214" s="62" t="str">
        <f t="shared" si="3"/>
        <v>TantalumMolycorp Silmet</v>
      </c>
    </row>
    <row r="215" spans="1:5">
      <c r="A215" s="63" t="s">
        <v>2532</v>
      </c>
      <c r="B215" s="64" t="s">
        <v>1530</v>
      </c>
      <c r="C215" s="64" t="s">
        <v>295</v>
      </c>
      <c r="D215" s="64" t="s">
        <v>613</v>
      </c>
      <c r="E215" s="62" t="str">
        <f t="shared" si="3"/>
        <v>TantalumNingxia</v>
      </c>
    </row>
    <row r="216" spans="1:5">
      <c r="A216" s="63" t="s">
        <v>2532</v>
      </c>
      <c r="B216" s="64" t="s">
        <v>613</v>
      </c>
      <c r="C216" s="64" t="s">
        <v>295</v>
      </c>
      <c r="D216" s="64" t="s">
        <v>613</v>
      </c>
      <c r="E216" s="62" t="str">
        <f t="shared" ref="E216:E236" si="4">A216&amp;B216</f>
        <v>TantalumNingxia Orient Tantalum Industry Co., Ltd.</v>
      </c>
    </row>
    <row r="217" spans="1:5">
      <c r="A217" s="63" t="s">
        <v>2532</v>
      </c>
      <c r="B217" s="64" t="s">
        <v>984</v>
      </c>
      <c r="C217" s="64" t="s">
        <v>476</v>
      </c>
      <c r="D217" s="64" t="s">
        <v>1808</v>
      </c>
      <c r="E217" s="62" t="str">
        <f t="shared" si="4"/>
        <v>TantalumNiotan</v>
      </c>
    </row>
    <row r="218" spans="1:5">
      <c r="A218" s="63" t="s">
        <v>2532</v>
      </c>
      <c r="B218" s="64" t="s">
        <v>1531</v>
      </c>
      <c r="C218" s="64" t="s">
        <v>295</v>
      </c>
      <c r="D218" s="64" t="s">
        <v>613</v>
      </c>
      <c r="E218" s="62" t="str">
        <f t="shared" si="4"/>
        <v>TantalumOTIC</v>
      </c>
    </row>
    <row r="219" spans="1:5">
      <c r="A219" s="63" t="s">
        <v>2532</v>
      </c>
      <c r="B219" s="64" t="s">
        <v>985</v>
      </c>
      <c r="C219" s="64" t="s">
        <v>269</v>
      </c>
      <c r="D219" s="64" t="s">
        <v>985</v>
      </c>
      <c r="E219" s="62" t="str">
        <f t="shared" si="4"/>
        <v>TantalumPlansee</v>
      </c>
    </row>
    <row r="220" spans="1:5">
      <c r="A220" s="63" t="s">
        <v>2532</v>
      </c>
      <c r="B220" s="64" t="s">
        <v>1532</v>
      </c>
      <c r="C220" s="64" t="s">
        <v>269</v>
      </c>
      <c r="D220" s="64" t="s">
        <v>985</v>
      </c>
      <c r="E220" s="62" t="str">
        <f t="shared" si="4"/>
        <v>TantalumPlansee Group</v>
      </c>
    </row>
    <row r="221" spans="1:5">
      <c r="A221" s="63" t="s">
        <v>2532</v>
      </c>
      <c r="B221" s="64" t="s">
        <v>1533</v>
      </c>
      <c r="C221" s="64" t="s">
        <v>269</v>
      </c>
      <c r="D221" s="64" t="s">
        <v>985</v>
      </c>
      <c r="E221" s="62" t="str">
        <f t="shared" si="4"/>
        <v>TantalumPlansee Holding AG</v>
      </c>
    </row>
    <row r="222" spans="1:5">
      <c r="A222" s="63" t="s">
        <v>2531</v>
      </c>
      <c r="B222" s="64" t="s">
        <v>2857</v>
      </c>
      <c r="C222" s="64" t="s">
        <v>476</v>
      </c>
      <c r="D222" s="64" t="s">
        <v>2857</v>
      </c>
      <c r="E222" s="62" t="str">
        <f t="shared" si="4"/>
        <v>TantalumQuantumClean</v>
      </c>
    </row>
    <row r="223" spans="1:5">
      <c r="A223" s="63" t="s">
        <v>2532</v>
      </c>
      <c r="B223" s="64" t="s">
        <v>1743</v>
      </c>
      <c r="C223" s="64" t="s">
        <v>295</v>
      </c>
      <c r="D223" s="64" t="s">
        <v>1743</v>
      </c>
      <c r="E223" s="62" t="str">
        <f t="shared" si="4"/>
        <v>TantalumRFH</v>
      </c>
    </row>
    <row r="224" spans="1:5">
      <c r="A224" s="63" t="s">
        <v>2533</v>
      </c>
      <c r="B224" s="64" t="s">
        <v>986</v>
      </c>
      <c r="C224" s="64" t="s">
        <v>434</v>
      </c>
      <c r="D224" s="64" t="s">
        <v>1739</v>
      </c>
      <c r="E224" s="62" t="str">
        <f t="shared" si="4"/>
        <v>TantalumSolikamsk</v>
      </c>
    </row>
    <row r="225" spans="1:5">
      <c r="A225" s="63" t="s">
        <v>2533</v>
      </c>
      <c r="B225" s="64" t="s">
        <v>1739</v>
      </c>
      <c r="C225" s="64" t="s">
        <v>434</v>
      </c>
      <c r="D225" s="64" t="s">
        <v>1739</v>
      </c>
      <c r="E225" s="62" t="str">
        <f t="shared" si="4"/>
        <v>TantalumSolikamsk Metal Works</v>
      </c>
    </row>
    <row r="226" spans="1:5">
      <c r="A226" s="63" t="s">
        <v>2533</v>
      </c>
      <c r="B226" s="64" t="s">
        <v>1544</v>
      </c>
      <c r="C226" s="64" t="s">
        <v>309</v>
      </c>
      <c r="D226" s="64" t="s">
        <v>509</v>
      </c>
      <c r="E226" s="62" t="str">
        <f t="shared" si="4"/>
        <v>TantalumStarck</v>
      </c>
    </row>
    <row r="227" spans="1:5">
      <c r="A227" s="63" t="s">
        <v>2533</v>
      </c>
      <c r="B227" s="64" t="s">
        <v>1545</v>
      </c>
      <c r="C227" s="64" t="s">
        <v>309</v>
      </c>
      <c r="D227" s="64" t="s">
        <v>509</v>
      </c>
      <c r="E227" s="62" t="str">
        <f t="shared" si="4"/>
        <v>TantalumStark</v>
      </c>
    </row>
    <row r="228" spans="1:5">
      <c r="A228" s="63" t="s">
        <v>2531</v>
      </c>
      <c r="B228" s="64" t="s">
        <v>2859</v>
      </c>
      <c r="C228" s="64" t="s">
        <v>363</v>
      </c>
      <c r="D228" s="64" t="s">
        <v>2859</v>
      </c>
      <c r="E228" s="62" t="str">
        <f t="shared" si="4"/>
        <v>TantalumTaki Chemicals</v>
      </c>
    </row>
    <row r="229" spans="1:5">
      <c r="A229" s="63" t="s">
        <v>2531</v>
      </c>
      <c r="B229" s="64" t="s">
        <v>2861</v>
      </c>
      <c r="C229" s="64" t="s">
        <v>489</v>
      </c>
      <c r="D229" s="64" t="s">
        <v>2861</v>
      </c>
      <c r="E229" s="62" t="str">
        <f t="shared" si="4"/>
        <v>TantalumTantalite Resources</v>
      </c>
    </row>
    <row r="230" spans="1:5">
      <c r="A230" s="63" t="s">
        <v>2533</v>
      </c>
      <c r="B230" s="64" t="s">
        <v>1748</v>
      </c>
      <c r="C230" s="64" t="s">
        <v>476</v>
      </c>
      <c r="D230" s="64" t="s">
        <v>1748</v>
      </c>
      <c r="E230" s="62" t="str">
        <f t="shared" si="4"/>
        <v>TantalumTelex</v>
      </c>
    </row>
    <row r="231" spans="1:5">
      <c r="A231" s="63" t="s">
        <v>2533</v>
      </c>
      <c r="B231" s="64" t="s">
        <v>510</v>
      </c>
      <c r="C231" s="64" t="s">
        <v>364</v>
      </c>
      <c r="D231" s="64" t="s">
        <v>510</v>
      </c>
      <c r="E231" s="62" t="str">
        <f t="shared" si="4"/>
        <v>TantalumUlba</v>
      </c>
    </row>
    <row r="232" spans="1:5">
      <c r="A232" s="63" t="s">
        <v>2533</v>
      </c>
      <c r="B232" s="64" t="s">
        <v>1740</v>
      </c>
      <c r="C232" s="64" t="s">
        <v>364</v>
      </c>
      <c r="D232" s="64" t="s">
        <v>510</v>
      </c>
      <c r="E232" s="62" t="str">
        <f t="shared" si="4"/>
        <v>TantalumUlba Metallurgical Plant JSC</v>
      </c>
    </row>
    <row r="233" spans="1:5">
      <c r="A233" s="63" t="s">
        <v>2533</v>
      </c>
      <c r="B233" s="64" t="s">
        <v>1534</v>
      </c>
      <c r="C233" s="64" t="s">
        <v>295</v>
      </c>
      <c r="D233" s="64" t="s">
        <v>614</v>
      </c>
      <c r="E233" s="62" t="str">
        <f t="shared" si="4"/>
        <v>TantalumZhuzhou</v>
      </c>
    </row>
    <row r="234" spans="1:5">
      <c r="A234" s="63" t="s">
        <v>2533</v>
      </c>
      <c r="B234" s="64" t="s">
        <v>614</v>
      </c>
      <c r="C234" s="64" t="s">
        <v>295</v>
      </c>
      <c r="D234" s="64" t="s">
        <v>614</v>
      </c>
      <c r="E234" s="62" t="str">
        <f t="shared" si="4"/>
        <v>TantalumZhuzhou Cement Carbide</v>
      </c>
    </row>
    <row r="235" spans="1:5">
      <c r="A235" s="63" t="s">
        <v>2533</v>
      </c>
      <c r="B235" s="64" t="s">
        <v>1535</v>
      </c>
      <c r="C235" s="64" t="s">
        <v>295</v>
      </c>
      <c r="D235" s="64" t="s">
        <v>614</v>
      </c>
      <c r="E235" s="62" t="str">
        <f t="shared" si="4"/>
        <v>TantalumZhuzhou Cemented Carbide Works Import and Export Co.</v>
      </c>
    </row>
    <row r="236" spans="1:5">
      <c r="A236" s="63" t="s">
        <v>2533</v>
      </c>
      <c r="B236" s="64" t="s">
        <v>1379</v>
      </c>
      <c r="C236" s="64"/>
      <c r="D236" s="64"/>
      <c r="E236" s="62" t="str">
        <f t="shared" si="4"/>
        <v>TantalumSmelter Not Listed</v>
      </c>
    </row>
    <row r="237" spans="1:5">
      <c r="A237" s="63" t="s">
        <v>2534</v>
      </c>
      <c r="B237" s="64" t="s">
        <v>2198</v>
      </c>
      <c r="C237" s="64"/>
      <c r="D237" s="64"/>
      <c r="E237" s="62" t="str">
        <f t="shared" ref="E237:E290" si="5">A237&amp;B237</f>
        <v>TinSmelter not yet identified</v>
      </c>
    </row>
    <row r="238" spans="1:5">
      <c r="A238" s="63" t="s">
        <v>2534</v>
      </c>
      <c r="B238" s="64" t="s">
        <v>1513</v>
      </c>
      <c r="C238" s="64" t="s">
        <v>476</v>
      </c>
      <c r="D238" s="64" t="s">
        <v>956</v>
      </c>
      <c r="E238" s="62" t="str">
        <f t="shared" si="5"/>
        <v>TinAlpha Metals</v>
      </c>
    </row>
    <row r="239" spans="1:5">
      <c r="A239" s="63" t="s">
        <v>2534</v>
      </c>
      <c r="B239" s="64" t="s">
        <v>2254</v>
      </c>
      <c r="C239" s="64" t="s">
        <v>352</v>
      </c>
      <c r="D239" s="64" t="s">
        <v>621</v>
      </c>
      <c r="E239" s="62" t="str">
        <f t="shared" si="5"/>
        <v>TinBanka Tin</v>
      </c>
    </row>
    <row r="240" spans="1:5">
      <c r="A240" s="63" t="s">
        <v>2534</v>
      </c>
      <c r="B240" s="64" t="s">
        <v>2228</v>
      </c>
      <c r="C240" s="64" t="s">
        <v>352</v>
      </c>
      <c r="D240" s="64" t="s">
        <v>2303</v>
      </c>
      <c r="E240" s="62" t="str">
        <f t="shared" si="5"/>
        <v>TinBML</v>
      </c>
    </row>
    <row r="241" spans="1:5">
      <c r="A241" s="63" t="s">
        <v>2535</v>
      </c>
      <c r="B241" s="64" t="s">
        <v>1524</v>
      </c>
      <c r="C241" s="64" t="s">
        <v>295</v>
      </c>
      <c r="D241" s="64" t="s">
        <v>975</v>
      </c>
      <c r="E241" s="62" t="str">
        <f t="shared" si="5"/>
        <v>TinChengfeng Metals Co Pte Ltd</v>
      </c>
    </row>
    <row r="242" spans="1:5">
      <c r="A242" s="63" t="s">
        <v>2535</v>
      </c>
      <c r="B242" s="64" t="s">
        <v>1831</v>
      </c>
      <c r="C242" s="64" t="s">
        <v>295</v>
      </c>
      <c r="D242" s="64" t="s">
        <v>1827</v>
      </c>
      <c r="E242" s="62" t="str">
        <f t="shared" si="5"/>
        <v>TinChina Minmetals</v>
      </c>
    </row>
    <row r="243" spans="1:5">
      <c r="A243" s="63" t="s">
        <v>2535</v>
      </c>
      <c r="B243" s="64" t="s">
        <v>1822</v>
      </c>
      <c r="C243" s="64" t="s">
        <v>295</v>
      </c>
      <c r="D243" s="64" t="s">
        <v>1822</v>
      </c>
      <c r="E243" s="62" t="str">
        <f t="shared" si="5"/>
        <v>TinCNMC (Guangxi) PGMA Co. Ltd.</v>
      </c>
    </row>
    <row r="244" spans="1:5">
      <c r="A244" s="63" t="s">
        <v>2535</v>
      </c>
      <c r="B244" s="64" t="s">
        <v>1824</v>
      </c>
      <c r="C244" s="64" t="s">
        <v>295</v>
      </c>
      <c r="D244" s="64" t="s">
        <v>1822</v>
      </c>
      <c r="E244" s="62" t="str">
        <f t="shared" si="5"/>
        <v>TinCNMC(GUANGXI)PGMA Smelting Plant</v>
      </c>
    </row>
    <row r="245" spans="1:5">
      <c r="A245" s="63" t="s">
        <v>2535</v>
      </c>
      <c r="B245" s="64" t="s">
        <v>1516</v>
      </c>
      <c r="C245" s="64" t="s">
        <v>283</v>
      </c>
      <c r="D245" s="64" t="s">
        <v>964</v>
      </c>
      <c r="E245" s="62" t="str">
        <f t="shared" si="5"/>
        <v>TinComplejo Metalurico Vinto S.A.</v>
      </c>
    </row>
    <row r="246" spans="1:5">
      <c r="A246" s="63" t="s">
        <v>2535</v>
      </c>
      <c r="B246" s="64" t="s">
        <v>956</v>
      </c>
      <c r="C246" s="64" t="s">
        <v>476</v>
      </c>
      <c r="D246" s="64" t="s">
        <v>956</v>
      </c>
      <c r="E246" s="62" t="str">
        <f t="shared" si="5"/>
        <v>TinCookson</v>
      </c>
    </row>
    <row r="247" spans="1:5">
      <c r="A247" s="63" t="s">
        <v>2535</v>
      </c>
      <c r="B247" s="64" t="s">
        <v>2266</v>
      </c>
      <c r="C247" s="64" t="s">
        <v>284</v>
      </c>
      <c r="D247" s="64" t="s">
        <v>2266</v>
      </c>
      <c r="E247" s="62" t="str">
        <f t="shared" si="5"/>
        <v>TinCooper Santa</v>
      </c>
    </row>
    <row r="248" spans="1:5">
      <c r="A248" s="63" t="s">
        <v>2534</v>
      </c>
      <c r="B248" s="64" t="s">
        <v>2868</v>
      </c>
      <c r="C248" s="64" t="s">
        <v>284</v>
      </c>
      <c r="D248" s="64" t="s">
        <v>2266</v>
      </c>
      <c r="E248" s="62" t="str">
        <f t="shared" si="5"/>
        <v>TinCooperMetal</v>
      </c>
    </row>
    <row r="249" spans="1:5">
      <c r="A249" s="63" t="s">
        <v>2535</v>
      </c>
      <c r="B249" s="64" t="s">
        <v>957</v>
      </c>
      <c r="C249" s="64" t="s">
        <v>352</v>
      </c>
      <c r="D249" s="64" t="s">
        <v>1802</v>
      </c>
      <c r="E249" s="62" t="str">
        <f t="shared" si="5"/>
        <v>TinCV DS Jaya Abadi</v>
      </c>
    </row>
    <row r="250" spans="1:5">
      <c r="A250" s="63" t="s">
        <v>2535</v>
      </c>
      <c r="B250" s="64" t="s">
        <v>958</v>
      </c>
      <c r="C250" s="64" t="s">
        <v>352</v>
      </c>
      <c r="D250" s="64" t="s">
        <v>958</v>
      </c>
      <c r="E250" s="62" t="str">
        <f t="shared" si="5"/>
        <v>TinCV Duta Putra Bangka</v>
      </c>
    </row>
    <row r="251" spans="1:5">
      <c r="A251" s="63" t="s">
        <v>2535</v>
      </c>
      <c r="B251" s="64" t="s">
        <v>2247</v>
      </c>
      <c r="C251" s="64" t="s">
        <v>352</v>
      </c>
      <c r="D251" s="64" t="s">
        <v>2247</v>
      </c>
      <c r="E251" s="62" t="str">
        <f t="shared" si="5"/>
        <v>TinCV Gita Pesona</v>
      </c>
    </row>
    <row r="252" spans="1:5">
      <c r="A252" s="63" t="s">
        <v>2535</v>
      </c>
      <c r="B252" s="64" t="s">
        <v>516</v>
      </c>
      <c r="C252" s="64" t="s">
        <v>352</v>
      </c>
      <c r="D252" s="64" t="s">
        <v>516</v>
      </c>
      <c r="E252" s="62" t="str">
        <f t="shared" si="5"/>
        <v>TinCV JusTindo</v>
      </c>
    </row>
    <row r="253" spans="1:5">
      <c r="A253" s="63" t="s">
        <v>2535</v>
      </c>
      <c r="B253" s="64" t="s">
        <v>2225</v>
      </c>
      <c r="C253" s="64" t="s">
        <v>352</v>
      </c>
      <c r="D253" s="64" t="s">
        <v>516</v>
      </c>
      <c r="E253" s="62" t="str">
        <f t="shared" si="5"/>
        <v>TinCV Jus Tindo</v>
      </c>
    </row>
    <row r="254" spans="1:5">
      <c r="A254" s="63" t="s">
        <v>2535</v>
      </c>
      <c r="B254" s="64" t="s">
        <v>959</v>
      </c>
      <c r="C254" s="64" t="s">
        <v>352</v>
      </c>
      <c r="D254" s="64" t="s">
        <v>959</v>
      </c>
      <c r="E254" s="62" t="str">
        <f t="shared" si="5"/>
        <v>TinCV Makmur Jaya</v>
      </c>
    </row>
    <row r="255" spans="1:5">
      <c r="A255" s="63" t="s">
        <v>2535</v>
      </c>
      <c r="B255" s="64" t="s">
        <v>960</v>
      </c>
      <c r="C255" s="64" t="s">
        <v>352</v>
      </c>
      <c r="D255" s="64" t="s">
        <v>960</v>
      </c>
      <c r="E255" s="62" t="str">
        <f t="shared" si="5"/>
        <v>TinCV Nurjanah</v>
      </c>
    </row>
    <row r="256" spans="1:5">
      <c r="A256" s="63" t="s">
        <v>2535</v>
      </c>
      <c r="B256" s="64" t="s">
        <v>961</v>
      </c>
      <c r="C256" s="64" t="s">
        <v>352</v>
      </c>
      <c r="D256" s="64" t="s">
        <v>961</v>
      </c>
      <c r="E256" s="62" t="str">
        <f t="shared" si="5"/>
        <v>TinCV Prima Timah Utama</v>
      </c>
    </row>
    <row r="257" spans="1:5">
      <c r="A257" s="63" t="s">
        <v>2535</v>
      </c>
      <c r="B257" s="64" t="s">
        <v>962</v>
      </c>
      <c r="C257" s="64" t="s">
        <v>352</v>
      </c>
      <c r="D257" s="64" t="s">
        <v>962</v>
      </c>
      <c r="E257" s="62" t="str">
        <f t="shared" si="5"/>
        <v>TinCV Serumpun Sebalai</v>
      </c>
    </row>
    <row r="258" spans="1:5">
      <c r="A258" s="63" t="s">
        <v>2535</v>
      </c>
      <c r="B258" s="64" t="s">
        <v>963</v>
      </c>
      <c r="C258" s="64" t="s">
        <v>352</v>
      </c>
      <c r="D258" s="64" t="s">
        <v>963</v>
      </c>
      <c r="E258" s="62" t="str">
        <f t="shared" si="5"/>
        <v>TinCV United Smelting</v>
      </c>
    </row>
    <row r="259" spans="1:5">
      <c r="A259" s="63" t="s">
        <v>2535</v>
      </c>
      <c r="B259" s="64" t="s">
        <v>964</v>
      </c>
      <c r="C259" s="64" t="s">
        <v>283</v>
      </c>
      <c r="D259" s="64" t="s">
        <v>964</v>
      </c>
      <c r="E259" s="62" t="str">
        <f t="shared" si="5"/>
        <v>TinEM Vinto</v>
      </c>
    </row>
    <row r="260" spans="1:5">
      <c r="A260" s="63" t="s">
        <v>2535</v>
      </c>
      <c r="B260" s="64" t="s">
        <v>1514</v>
      </c>
      <c r="C260" s="64" t="s">
        <v>283</v>
      </c>
      <c r="D260" s="64" t="s">
        <v>964</v>
      </c>
      <c r="E260" s="62" t="str">
        <f t="shared" si="5"/>
        <v>TinEmpresa Metallurgica Vinto</v>
      </c>
    </row>
    <row r="261" spans="1:5">
      <c r="A261" s="63" t="s">
        <v>2535</v>
      </c>
      <c r="B261" s="64" t="s">
        <v>1515</v>
      </c>
      <c r="C261" s="64" t="s">
        <v>283</v>
      </c>
      <c r="D261" s="64" t="s">
        <v>964</v>
      </c>
      <c r="E261" s="62" t="str">
        <f t="shared" si="5"/>
        <v>TinEmpressa Nacional de Fundiciones (ENAF)</v>
      </c>
    </row>
    <row r="262" spans="1:5">
      <c r="A262" s="63" t="s">
        <v>1254</v>
      </c>
      <c r="B262" s="64" t="s">
        <v>2842</v>
      </c>
      <c r="C262" s="64" t="s">
        <v>425</v>
      </c>
      <c r="D262" s="64" t="s">
        <v>2842</v>
      </c>
      <c r="E262" s="62" t="str">
        <f t="shared" si="5"/>
        <v>TinFenix Metals</v>
      </c>
    </row>
    <row r="263" spans="1:5">
      <c r="A263" s="63" t="s">
        <v>2535</v>
      </c>
      <c r="B263" s="64" t="s">
        <v>1521</v>
      </c>
      <c r="C263" s="64" t="s">
        <v>421</v>
      </c>
      <c r="D263" s="64" t="s">
        <v>624</v>
      </c>
      <c r="E263" s="62" t="str">
        <f t="shared" si="5"/>
        <v>TinFunsur</v>
      </c>
    </row>
    <row r="264" spans="1:5">
      <c r="A264" s="63" t="s">
        <v>2535</v>
      </c>
      <c r="B264" s="64" t="s">
        <v>1523</v>
      </c>
      <c r="C264" s="64" t="s">
        <v>421</v>
      </c>
      <c r="D264" s="64" t="s">
        <v>624</v>
      </c>
      <c r="E264" s="62" t="str">
        <f t="shared" si="5"/>
        <v>TinFunsur Smelter</v>
      </c>
    </row>
    <row r="265" spans="1:5">
      <c r="A265" s="63" t="s">
        <v>2535</v>
      </c>
      <c r="B265" s="64" t="s">
        <v>634</v>
      </c>
      <c r="C265" s="64" t="s">
        <v>295</v>
      </c>
      <c r="D265" s="64" t="s">
        <v>1807</v>
      </c>
      <c r="E265" s="62" t="str">
        <f t="shared" si="5"/>
        <v>TinGejiu Non-ferrous</v>
      </c>
    </row>
    <row r="266" spans="1:5">
      <c r="A266" s="63" t="s">
        <v>2535</v>
      </c>
      <c r="B266" s="64" t="s">
        <v>1807</v>
      </c>
      <c r="C266" s="64" t="s">
        <v>295</v>
      </c>
      <c r="D266" s="64" t="s">
        <v>1807</v>
      </c>
      <c r="E266" s="62" t="str">
        <f t="shared" si="5"/>
        <v>TinGeiju Non-Ferrous Metal Processing Co. Ltd.</v>
      </c>
    </row>
    <row r="267" spans="1:5">
      <c r="A267" s="63" t="s">
        <v>2535</v>
      </c>
      <c r="B267" s="64" t="s">
        <v>965</v>
      </c>
      <c r="C267" s="64" t="s">
        <v>295</v>
      </c>
      <c r="D267" s="64" t="s">
        <v>965</v>
      </c>
      <c r="E267" s="62" t="str">
        <f t="shared" si="5"/>
        <v>TinGejiu Zi-Li</v>
      </c>
    </row>
    <row r="268" spans="1:5">
      <c r="A268" s="63" t="s">
        <v>2535</v>
      </c>
      <c r="B268" s="64" t="s">
        <v>1445</v>
      </c>
      <c r="C268" s="64" t="s">
        <v>295</v>
      </c>
      <c r="D268" s="64" t="s">
        <v>965</v>
      </c>
      <c r="E268" s="62" t="str">
        <f t="shared" si="5"/>
        <v>TinGejiu Zili Metallurgy Co.</v>
      </c>
    </row>
    <row r="269" spans="1:5">
      <c r="A269" s="63" t="s">
        <v>2535</v>
      </c>
      <c r="B269" s="64" t="s">
        <v>2234</v>
      </c>
      <c r="C269" s="64" t="s">
        <v>295</v>
      </c>
      <c r="D269" s="64" t="s">
        <v>965</v>
      </c>
      <c r="E269" s="62" t="str">
        <f t="shared" si="5"/>
        <v>TinGEJIU ZILI MINING&amp;SMELTING CO. LTD.</v>
      </c>
    </row>
    <row r="270" spans="1:5">
      <c r="A270" s="63" t="s">
        <v>2535</v>
      </c>
      <c r="B270" s="64" t="s">
        <v>966</v>
      </c>
      <c r="C270" s="64" t="s">
        <v>295</v>
      </c>
      <c r="D270" s="64" t="s">
        <v>966</v>
      </c>
      <c r="E270" s="62" t="str">
        <f t="shared" si="5"/>
        <v>TinGold Bell Group</v>
      </c>
    </row>
    <row r="271" spans="1:5">
      <c r="A271" s="63" t="s">
        <v>2535</v>
      </c>
      <c r="B271" s="64" t="s">
        <v>1826</v>
      </c>
      <c r="C271" s="64" t="s">
        <v>295</v>
      </c>
      <c r="D271" s="64" t="s">
        <v>1822</v>
      </c>
      <c r="E271" s="62" t="str">
        <f t="shared" si="5"/>
        <v>TinGuangxi Pinggui PGMA Co. Ltd.</v>
      </c>
    </row>
    <row r="272" spans="1:5">
      <c r="A272" s="63" t="s">
        <v>2535</v>
      </c>
      <c r="B272" s="64" t="s">
        <v>1446</v>
      </c>
      <c r="C272" s="64" t="s">
        <v>295</v>
      </c>
      <c r="D272" s="64" t="s">
        <v>966</v>
      </c>
      <c r="E272" s="62" t="str">
        <f t="shared" si="5"/>
        <v>TinGuangxi Zhongshan Gold Bell Smelting Corp.Ltd</v>
      </c>
    </row>
    <row r="273" spans="1:5">
      <c r="A273" s="63" t="s">
        <v>2535</v>
      </c>
      <c r="B273" s="64" t="s">
        <v>2459</v>
      </c>
      <c r="C273" s="64" t="s">
        <v>295</v>
      </c>
      <c r="D273" s="64" t="s">
        <v>2459</v>
      </c>
      <c r="E273" s="62" t="str">
        <f t="shared" si="5"/>
        <v>TinHuichang Jinshunda Tin Co. Ltd</v>
      </c>
    </row>
    <row r="274" spans="1:5">
      <c r="A274" s="63" t="s">
        <v>2535</v>
      </c>
      <c r="B274" s="64" t="s">
        <v>2279</v>
      </c>
      <c r="C274" s="64" t="s">
        <v>352</v>
      </c>
      <c r="D274" s="64" t="s">
        <v>2304</v>
      </c>
      <c r="E274" s="62" t="str">
        <f t="shared" si="5"/>
        <v>TinIMLI</v>
      </c>
    </row>
    <row r="275" spans="1:5">
      <c r="A275" s="63" t="s">
        <v>2535</v>
      </c>
      <c r="B275" s="64" t="s">
        <v>2239</v>
      </c>
      <c r="C275" s="64" t="s">
        <v>352</v>
      </c>
      <c r="D275" s="64" t="s">
        <v>2304</v>
      </c>
      <c r="E275" s="62" t="str">
        <f t="shared" si="5"/>
        <v>TinIndra Eramulti Logam</v>
      </c>
    </row>
    <row r="276" spans="1:5">
      <c r="A276" s="63" t="s">
        <v>2535</v>
      </c>
      <c r="B276" s="64" t="s">
        <v>517</v>
      </c>
      <c r="C276" s="64" t="s">
        <v>295</v>
      </c>
      <c r="D276" s="64" t="s">
        <v>517</v>
      </c>
      <c r="E276" s="62" t="str">
        <f t="shared" si="5"/>
        <v>TinJiangxi Nanshan</v>
      </c>
    </row>
    <row r="277" spans="1:5">
      <c r="A277" s="63" t="s">
        <v>2535</v>
      </c>
      <c r="B277" s="64" t="s">
        <v>2461</v>
      </c>
      <c r="C277" s="64" t="s">
        <v>295</v>
      </c>
      <c r="D277" s="64" t="s">
        <v>2461</v>
      </c>
      <c r="E277" s="62" t="str">
        <f t="shared" si="5"/>
        <v>TinKai Unita Trade Limited Liability Company</v>
      </c>
    </row>
    <row r="278" spans="1:5">
      <c r="A278" s="63" t="s">
        <v>2535</v>
      </c>
      <c r="B278" s="64" t="s">
        <v>2874</v>
      </c>
      <c r="C278" s="64" t="s">
        <v>352</v>
      </c>
      <c r="D278" s="64" t="s">
        <v>2300</v>
      </c>
      <c r="E278" s="62" t="str">
        <f t="shared" si="5"/>
        <v>TinKetapang</v>
      </c>
    </row>
    <row r="279" spans="1:5">
      <c r="A279" s="63" t="s">
        <v>2534</v>
      </c>
      <c r="B279" s="64" t="s">
        <v>2882</v>
      </c>
      <c r="C279" s="64" t="s">
        <v>352</v>
      </c>
      <c r="D279" s="64" t="s">
        <v>620</v>
      </c>
      <c r="E279" s="62" t="str">
        <f t="shared" si="5"/>
        <v>TinKundur</v>
      </c>
    </row>
    <row r="280" spans="1:5">
      <c r="A280" s="63" t="s">
        <v>2535</v>
      </c>
      <c r="B280" s="64" t="s">
        <v>2237</v>
      </c>
      <c r="C280" s="64" t="s">
        <v>295</v>
      </c>
      <c r="D280" s="64" t="s">
        <v>2237</v>
      </c>
      <c r="E280" s="62" t="str">
        <f t="shared" si="5"/>
        <v>TinLinwu Xianggui Smelter Co</v>
      </c>
    </row>
    <row r="281" spans="1:5">
      <c r="A281" s="63" t="s">
        <v>2535</v>
      </c>
      <c r="B281" s="64" t="s">
        <v>967</v>
      </c>
      <c r="C281" s="64" t="s">
        <v>295</v>
      </c>
      <c r="D281" s="64" t="s">
        <v>967</v>
      </c>
      <c r="E281" s="62" t="str">
        <f t="shared" si="5"/>
        <v>TinLiuzhou China Tin</v>
      </c>
    </row>
    <row r="282" spans="1:5">
      <c r="A282" s="63" t="s">
        <v>2535</v>
      </c>
      <c r="B282" s="64" t="s">
        <v>2229</v>
      </c>
      <c r="C282" s="64" t="s">
        <v>295</v>
      </c>
      <c r="D282" s="64" t="s">
        <v>967</v>
      </c>
      <c r="E282" s="62" t="str">
        <f t="shared" si="5"/>
        <v>TinLiuzhou China Tin Group Co. Ltd.</v>
      </c>
    </row>
    <row r="283" spans="1:5">
      <c r="A283" s="63" t="s">
        <v>2535</v>
      </c>
      <c r="B283" s="64" t="s">
        <v>968</v>
      </c>
      <c r="C283" s="64" t="s">
        <v>403</v>
      </c>
      <c r="D283" s="64" t="s">
        <v>2873</v>
      </c>
      <c r="E283" s="62" t="str">
        <f t="shared" si="5"/>
        <v>TinMalaysia Smelting Corp</v>
      </c>
    </row>
    <row r="284" spans="1:5">
      <c r="A284" s="63" t="s">
        <v>2534</v>
      </c>
      <c r="B284" s="64" t="s">
        <v>2873</v>
      </c>
      <c r="C284" s="64" t="s">
        <v>403</v>
      </c>
      <c r="D284" s="64" t="s">
        <v>2873</v>
      </c>
      <c r="E284" s="62" t="str">
        <f t="shared" si="5"/>
        <v>TinMalaysia Smelting Corporation (MSC)</v>
      </c>
    </row>
    <row r="285" spans="1:5">
      <c r="A285" s="63" t="s">
        <v>2535</v>
      </c>
      <c r="B285" s="64" t="s">
        <v>1518</v>
      </c>
      <c r="C285" s="64" t="s">
        <v>403</v>
      </c>
      <c r="D285" s="64" t="s">
        <v>2873</v>
      </c>
      <c r="E285" s="62" t="str">
        <f t="shared" si="5"/>
        <v>TinMalaysia Smelting Corporation Berhad</v>
      </c>
    </row>
    <row r="286" spans="1:5">
      <c r="A286" s="63" t="s">
        <v>2535</v>
      </c>
      <c r="B286" s="64" t="s">
        <v>1804</v>
      </c>
      <c r="C286" s="64" t="s">
        <v>352</v>
      </c>
      <c r="D286" s="64" t="s">
        <v>621</v>
      </c>
      <c r="E286" s="62" t="str">
        <f t="shared" si="5"/>
        <v>TinMentok</v>
      </c>
    </row>
    <row r="287" spans="1:5">
      <c r="A287" s="63" t="s">
        <v>2535</v>
      </c>
      <c r="B287" s="64" t="s">
        <v>969</v>
      </c>
      <c r="C287" s="64" t="s">
        <v>272</v>
      </c>
      <c r="D287" s="64" t="s">
        <v>969</v>
      </c>
      <c r="E287" s="62" t="str">
        <f t="shared" si="5"/>
        <v>TinMetallo Chimique</v>
      </c>
    </row>
    <row r="288" spans="1:5">
      <c r="A288" s="63" t="s">
        <v>2535</v>
      </c>
      <c r="B288" s="64" t="s">
        <v>623</v>
      </c>
      <c r="C288" s="64" t="s">
        <v>284</v>
      </c>
      <c r="D288" s="64" t="s">
        <v>623</v>
      </c>
      <c r="E288" s="62" t="str">
        <f t="shared" si="5"/>
        <v>TinMineração Taboca S.A.</v>
      </c>
    </row>
    <row r="289" spans="1:5">
      <c r="A289" s="63" t="s">
        <v>2535</v>
      </c>
      <c r="B289" s="64" t="s">
        <v>1830</v>
      </c>
      <c r="C289" s="64" t="s">
        <v>295</v>
      </c>
      <c r="D289" s="64" t="s">
        <v>1827</v>
      </c>
      <c r="E289" s="62" t="str">
        <f t="shared" si="5"/>
        <v>TinMinmetal</v>
      </c>
    </row>
    <row r="290" spans="1:5">
      <c r="A290" s="63" t="s">
        <v>2535</v>
      </c>
      <c r="B290" s="64" t="s">
        <v>1827</v>
      </c>
      <c r="C290" s="64" t="s">
        <v>295</v>
      </c>
      <c r="D290" s="64" t="s">
        <v>1827</v>
      </c>
      <c r="E290" s="62" t="str">
        <f t="shared" si="5"/>
        <v>TinMinmetals Ganzhou Tin Co. Ltd.</v>
      </c>
    </row>
    <row r="291" spans="1:5">
      <c r="A291" s="63" t="s">
        <v>2535</v>
      </c>
      <c r="B291" s="64" t="s">
        <v>624</v>
      </c>
      <c r="C291" s="64" t="s">
        <v>421</v>
      </c>
      <c r="D291" s="64" t="s">
        <v>624</v>
      </c>
      <c r="E291" s="62" t="str">
        <f t="shared" ref="E291:E345" si="6">A291&amp;B291</f>
        <v>TinMinsur</v>
      </c>
    </row>
    <row r="292" spans="1:5">
      <c r="A292" s="63" t="s">
        <v>2535</v>
      </c>
      <c r="B292" s="64" t="s">
        <v>1522</v>
      </c>
      <c r="C292" s="64" t="s">
        <v>421</v>
      </c>
      <c r="D292" s="64" t="s">
        <v>624</v>
      </c>
      <c r="E292" s="62" t="str">
        <f t="shared" si="6"/>
        <v>TinMinsur Mines</v>
      </c>
    </row>
    <row r="293" spans="1:5">
      <c r="A293" s="63" t="s">
        <v>2535</v>
      </c>
      <c r="B293" s="64" t="s">
        <v>2315</v>
      </c>
      <c r="C293" s="64" t="s">
        <v>421</v>
      </c>
      <c r="D293" s="64" t="s">
        <v>624</v>
      </c>
      <c r="E293" s="62" t="str">
        <f t="shared" si="6"/>
        <v>TinMinsur S.A. Tin Metal</v>
      </c>
    </row>
    <row r="294" spans="1:5">
      <c r="A294" s="63" t="s">
        <v>2535</v>
      </c>
      <c r="B294" s="64" t="s">
        <v>1806</v>
      </c>
      <c r="C294" s="64" t="s">
        <v>363</v>
      </c>
      <c r="D294" s="64" t="s">
        <v>1806</v>
      </c>
      <c r="E294" s="62" t="str">
        <f t="shared" si="6"/>
        <v>TinMitsubishi Materials Corporation</v>
      </c>
    </row>
    <row r="295" spans="1:5">
      <c r="A295" s="63" t="s">
        <v>2535</v>
      </c>
      <c r="B295" s="64" t="s">
        <v>1517</v>
      </c>
      <c r="C295" s="64" t="s">
        <v>403</v>
      </c>
      <c r="D295" s="64" t="s">
        <v>968</v>
      </c>
      <c r="E295" s="62" t="str">
        <f t="shared" si="6"/>
        <v>TinMSC</v>
      </c>
    </row>
    <row r="296" spans="1:5">
      <c r="A296" s="63" t="s">
        <v>2536</v>
      </c>
      <c r="B296" s="64" t="s">
        <v>518</v>
      </c>
      <c r="C296" s="64" t="s">
        <v>434</v>
      </c>
      <c r="D296" s="64" t="s">
        <v>2454</v>
      </c>
      <c r="E296" s="62" t="str">
        <f t="shared" si="6"/>
        <v>TinNovosibirsk</v>
      </c>
    </row>
    <row r="297" spans="1:5">
      <c r="A297" s="63" t="s">
        <v>2536</v>
      </c>
      <c r="B297" s="64" t="s">
        <v>2454</v>
      </c>
      <c r="C297" s="64" t="s">
        <v>434</v>
      </c>
      <c r="D297" s="64" t="s">
        <v>2454</v>
      </c>
      <c r="E297" s="62" t="str">
        <f t="shared" si="6"/>
        <v>TinNovosibirsk Integrated Tin Works</v>
      </c>
    </row>
    <row r="298" spans="1:5">
      <c r="A298" s="63" t="s">
        <v>2536</v>
      </c>
      <c r="B298" s="64" t="s">
        <v>970</v>
      </c>
      <c r="C298" s="64" t="s">
        <v>283</v>
      </c>
      <c r="D298" s="64" t="s">
        <v>970</v>
      </c>
      <c r="E298" s="62" t="str">
        <f t="shared" si="6"/>
        <v>TinOMSA</v>
      </c>
    </row>
    <row r="299" spans="1:5">
      <c r="A299" s="63" t="s">
        <v>2536</v>
      </c>
      <c r="B299" s="64" t="s">
        <v>1520</v>
      </c>
      <c r="C299" s="64" t="s">
        <v>284</v>
      </c>
      <c r="D299" s="64" t="s">
        <v>623</v>
      </c>
      <c r="E299" s="62" t="str">
        <f t="shared" si="6"/>
        <v>TinParanapanema</v>
      </c>
    </row>
    <row r="300" spans="1:5">
      <c r="A300" s="63" t="s">
        <v>2536</v>
      </c>
      <c r="B300" s="64" t="s">
        <v>971</v>
      </c>
      <c r="C300" s="64" t="s">
        <v>352</v>
      </c>
      <c r="D300" s="64" t="s">
        <v>971</v>
      </c>
      <c r="E300" s="62" t="str">
        <f t="shared" si="6"/>
        <v>TinPT Alam Lestari Kencana</v>
      </c>
    </row>
    <row r="301" spans="1:5">
      <c r="A301" s="63" t="s">
        <v>2536</v>
      </c>
      <c r="B301" s="64" t="s">
        <v>972</v>
      </c>
      <c r="C301" s="64" t="s">
        <v>352</v>
      </c>
      <c r="D301" s="64" t="s">
        <v>972</v>
      </c>
      <c r="E301" s="62" t="str">
        <f t="shared" si="6"/>
        <v>TinPT Artha Cipta Langgeng</v>
      </c>
    </row>
    <row r="302" spans="1:5">
      <c r="A302" s="63" t="s">
        <v>2536</v>
      </c>
      <c r="B302" s="64" t="s">
        <v>973</v>
      </c>
      <c r="C302" s="64" t="s">
        <v>352</v>
      </c>
      <c r="D302" s="64" t="s">
        <v>973</v>
      </c>
      <c r="E302" s="62" t="str">
        <f t="shared" si="6"/>
        <v>TinPT Babel Inti Perkasa</v>
      </c>
    </row>
    <row r="303" spans="1:5">
      <c r="A303" s="63" t="s">
        <v>2536</v>
      </c>
      <c r="B303" s="64" t="s">
        <v>974</v>
      </c>
      <c r="C303" s="64" t="s">
        <v>352</v>
      </c>
      <c r="D303" s="64" t="s">
        <v>974</v>
      </c>
      <c r="E303" s="62" t="str">
        <f t="shared" si="6"/>
        <v>TinPT Babel Surya Alam Lestari</v>
      </c>
    </row>
    <row r="304" spans="1:5">
      <c r="A304" s="63" t="s">
        <v>2536</v>
      </c>
      <c r="B304" s="64" t="s">
        <v>2299</v>
      </c>
      <c r="C304" s="64" t="s">
        <v>352</v>
      </c>
      <c r="D304" s="64" t="s">
        <v>2299</v>
      </c>
      <c r="E304" s="62" t="str">
        <f t="shared" si="6"/>
        <v>TinPT Bangka Kudai Tin</v>
      </c>
    </row>
    <row r="305" spans="1:5">
      <c r="A305" s="63" t="s">
        <v>2536</v>
      </c>
      <c r="B305" s="64" t="s">
        <v>2300</v>
      </c>
      <c r="C305" s="64" t="s">
        <v>352</v>
      </c>
      <c r="D305" s="64" t="s">
        <v>2300</v>
      </c>
      <c r="E305" s="62" t="str">
        <f t="shared" si="6"/>
        <v>TinPT Bangka Putra Karya</v>
      </c>
    </row>
    <row r="306" spans="1:5">
      <c r="A306" s="63" t="s">
        <v>2536</v>
      </c>
      <c r="B306" s="64" t="s">
        <v>2301</v>
      </c>
      <c r="C306" s="64" t="s">
        <v>352</v>
      </c>
      <c r="D306" s="64" t="s">
        <v>2301</v>
      </c>
      <c r="E306" s="62" t="str">
        <f t="shared" si="6"/>
        <v>TinPT Bangka Timah Utama Sejahtera</v>
      </c>
    </row>
    <row r="307" spans="1:5">
      <c r="A307" s="63" t="s">
        <v>2536</v>
      </c>
      <c r="B307" s="64" t="s">
        <v>2249</v>
      </c>
      <c r="C307" s="64" t="s">
        <v>352</v>
      </c>
      <c r="D307" s="64" t="s">
        <v>2249</v>
      </c>
      <c r="E307" s="62" t="str">
        <f t="shared" si="6"/>
        <v>TinPT Bangka Tin Industry</v>
      </c>
    </row>
    <row r="308" spans="1:5">
      <c r="A308" s="63" t="s">
        <v>2536</v>
      </c>
      <c r="B308" s="64" t="s">
        <v>2227</v>
      </c>
      <c r="C308" s="64" t="s">
        <v>352</v>
      </c>
      <c r="D308" s="64" t="s">
        <v>2303</v>
      </c>
      <c r="E308" s="62" t="str">
        <f t="shared" si="6"/>
        <v>TinPT Bellitin Makmur Lestari</v>
      </c>
    </row>
    <row r="309" spans="1:5">
      <c r="A309" s="63" t="s">
        <v>2536</v>
      </c>
      <c r="B309" s="64" t="s">
        <v>2302</v>
      </c>
      <c r="C309" s="64" t="s">
        <v>352</v>
      </c>
      <c r="D309" s="64" t="s">
        <v>2302</v>
      </c>
      <c r="E309" s="62" t="str">
        <f t="shared" si="6"/>
        <v>TinPT Belitung Industri Sejahtera</v>
      </c>
    </row>
    <row r="310" spans="1:5">
      <c r="A310" s="63" t="s">
        <v>2536</v>
      </c>
      <c r="B310" s="64" t="s">
        <v>2303</v>
      </c>
      <c r="C310" s="64" t="s">
        <v>352</v>
      </c>
      <c r="D310" s="64" t="s">
        <v>2303</v>
      </c>
      <c r="E310" s="62" t="str">
        <f t="shared" si="6"/>
        <v>TinPT BilliTin Makmur Lestari</v>
      </c>
    </row>
    <row r="311" spans="1:5">
      <c r="A311" s="63" t="s">
        <v>2536</v>
      </c>
      <c r="B311" s="64" t="s">
        <v>2304</v>
      </c>
      <c r="C311" s="64" t="s">
        <v>352</v>
      </c>
      <c r="D311" s="64" t="s">
        <v>2304</v>
      </c>
      <c r="E311" s="62" t="str">
        <f t="shared" si="6"/>
        <v>TinPT Bukit Timah</v>
      </c>
    </row>
    <row r="312" spans="1:5">
      <c r="A312" s="63" t="s">
        <v>2536</v>
      </c>
      <c r="B312" s="64" t="s">
        <v>2250</v>
      </c>
      <c r="C312" s="64" t="s">
        <v>352</v>
      </c>
      <c r="D312" s="64" t="s">
        <v>2250</v>
      </c>
      <c r="E312" s="62" t="str">
        <f t="shared" si="6"/>
        <v>TinPT DS Jaya Abadi</v>
      </c>
    </row>
    <row r="313" spans="1:5">
      <c r="A313" s="63" t="s">
        <v>2536</v>
      </c>
      <c r="B313" s="64" t="s">
        <v>2305</v>
      </c>
      <c r="C313" s="64" t="s">
        <v>352</v>
      </c>
      <c r="D313" s="64" t="s">
        <v>2305</v>
      </c>
      <c r="E313" s="62" t="str">
        <f t="shared" si="6"/>
        <v>TinPT Eunindo Usaha Mandiri</v>
      </c>
    </row>
    <row r="314" spans="1:5">
      <c r="A314" s="63" t="s">
        <v>2536</v>
      </c>
      <c r="B314" s="64" t="s">
        <v>519</v>
      </c>
      <c r="C314" s="64" t="s">
        <v>352</v>
      </c>
      <c r="D314" s="64" t="s">
        <v>519</v>
      </c>
      <c r="E314" s="62" t="str">
        <f t="shared" si="6"/>
        <v>TinPT Fang Di MulTindo</v>
      </c>
    </row>
    <row r="315" spans="1:5">
      <c r="A315" s="63" t="s">
        <v>2536</v>
      </c>
      <c r="B315" s="64" t="s">
        <v>2306</v>
      </c>
      <c r="C315" s="64" t="s">
        <v>352</v>
      </c>
      <c r="D315" s="64" t="s">
        <v>2306</v>
      </c>
      <c r="E315" s="62" t="str">
        <f t="shared" si="6"/>
        <v>TinPT HP Metals Indonesia</v>
      </c>
    </row>
    <row r="316" spans="1:5">
      <c r="A316" s="63" t="s">
        <v>2536</v>
      </c>
      <c r="B316" s="64" t="s">
        <v>2253</v>
      </c>
      <c r="C316" s="64" t="s">
        <v>352</v>
      </c>
      <c r="D316" s="64" t="s">
        <v>2253</v>
      </c>
      <c r="E316" s="62" t="str">
        <f t="shared" si="6"/>
        <v>TinPT Karimun Mining</v>
      </c>
    </row>
    <row r="317" spans="1:5">
      <c r="A317" s="63" t="s">
        <v>2536</v>
      </c>
      <c r="B317" s="64" t="s">
        <v>2307</v>
      </c>
      <c r="C317" s="64" t="s">
        <v>352</v>
      </c>
      <c r="D317" s="64" t="s">
        <v>2307</v>
      </c>
      <c r="E317" s="62" t="str">
        <f t="shared" si="6"/>
        <v>TinPT Koba Tin</v>
      </c>
    </row>
    <row r="318" spans="1:5">
      <c r="A318" s="63" t="s">
        <v>2536</v>
      </c>
      <c r="B318" s="64" t="s">
        <v>2308</v>
      </c>
      <c r="C318" s="64" t="s">
        <v>352</v>
      </c>
      <c r="D318" s="64" t="s">
        <v>2308</v>
      </c>
      <c r="E318" s="62" t="str">
        <f t="shared" si="6"/>
        <v>TinPT Mitra Stania Prima</v>
      </c>
    </row>
    <row r="319" spans="1:5">
      <c r="A319" s="63" t="s">
        <v>2536</v>
      </c>
      <c r="B319" s="64" t="s">
        <v>2251</v>
      </c>
      <c r="C319" s="64" t="s">
        <v>352</v>
      </c>
      <c r="D319" s="64" t="s">
        <v>2251</v>
      </c>
      <c r="E319" s="62" t="str">
        <f t="shared" si="6"/>
        <v>TinPT Panca Mega</v>
      </c>
    </row>
    <row r="320" spans="1:5">
      <c r="A320" s="63" t="s">
        <v>2536</v>
      </c>
      <c r="B320" s="64" t="s">
        <v>2309</v>
      </c>
      <c r="C320" s="64" t="s">
        <v>352</v>
      </c>
      <c r="D320" s="64" t="s">
        <v>2309</v>
      </c>
      <c r="E320" s="62" t="str">
        <f t="shared" si="6"/>
        <v>TinPT Refined Banka Tin</v>
      </c>
    </row>
    <row r="321" spans="1:5">
      <c r="A321" s="63" t="s">
        <v>2536</v>
      </c>
      <c r="B321" s="64" t="s">
        <v>2310</v>
      </c>
      <c r="C321" s="64" t="s">
        <v>352</v>
      </c>
      <c r="D321" s="64" t="s">
        <v>2310</v>
      </c>
      <c r="E321" s="62" t="str">
        <f t="shared" si="6"/>
        <v>TinPT Sariwiguna Binasentosa</v>
      </c>
    </row>
    <row r="322" spans="1:5">
      <c r="A322" s="63" t="s">
        <v>2536</v>
      </c>
      <c r="B322" s="64" t="s">
        <v>2252</v>
      </c>
      <c r="C322" s="64" t="s">
        <v>352</v>
      </c>
      <c r="D322" s="64" t="s">
        <v>2252</v>
      </c>
      <c r="E322" s="62" t="str">
        <f t="shared" si="6"/>
        <v>TinPT Seirama Tin investment</v>
      </c>
    </row>
    <row r="323" spans="1:5">
      <c r="A323" s="63" t="s">
        <v>2536</v>
      </c>
      <c r="B323" s="64" t="s">
        <v>1802</v>
      </c>
      <c r="C323" s="64" t="s">
        <v>352</v>
      </c>
      <c r="D323" s="64" t="s">
        <v>1802</v>
      </c>
      <c r="E323" s="62" t="str">
        <f t="shared" si="6"/>
        <v>TinPT Stanindo Inti Perkasa</v>
      </c>
    </row>
    <row r="324" spans="1:5">
      <c r="A324" s="63" t="s">
        <v>2536</v>
      </c>
      <c r="B324" s="64" t="s">
        <v>1803</v>
      </c>
      <c r="C324" s="64" t="s">
        <v>352</v>
      </c>
      <c r="D324" s="64" t="s">
        <v>1803</v>
      </c>
      <c r="E324" s="62" t="str">
        <f t="shared" si="6"/>
        <v>TinPT Sumber Jaya Indah</v>
      </c>
    </row>
    <row r="325" spans="1:5">
      <c r="A325" s="63" t="s">
        <v>2536</v>
      </c>
      <c r="B325" s="64" t="s">
        <v>620</v>
      </c>
      <c r="C325" s="64" t="s">
        <v>352</v>
      </c>
      <c r="D325" s="64" t="s">
        <v>620</v>
      </c>
      <c r="E325" s="62" t="str">
        <f t="shared" si="6"/>
        <v>TinPT Tambang Timah</v>
      </c>
    </row>
    <row r="326" spans="1:5">
      <c r="A326" s="63" t="s">
        <v>2536</v>
      </c>
      <c r="B326" s="64" t="s">
        <v>621</v>
      </c>
      <c r="C326" s="64" t="s">
        <v>352</v>
      </c>
      <c r="D326" s="64" t="s">
        <v>621</v>
      </c>
      <c r="E326" s="62" t="str">
        <f t="shared" si="6"/>
        <v>TinPT Timah</v>
      </c>
    </row>
    <row r="327" spans="1:5">
      <c r="A327" s="63" t="s">
        <v>2536</v>
      </c>
      <c r="B327" s="64" t="s">
        <v>2311</v>
      </c>
      <c r="C327" s="64" t="s">
        <v>352</v>
      </c>
      <c r="D327" s="64" t="s">
        <v>2311</v>
      </c>
      <c r="E327" s="62" t="str">
        <f t="shared" si="6"/>
        <v>TinPT Timah Nusantara</v>
      </c>
    </row>
    <row r="328" spans="1:5">
      <c r="A328" s="63" t="s">
        <v>2536</v>
      </c>
      <c r="B328" s="64" t="s">
        <v>2230</v>
      </c>
      <c r="C328" s="64" t="s">
        <v>352</v>
      </c>
      <c r="D328" s="64" t="s">
        <v>621</v>
      </c>
      <c r="E328" s="62" t="str">
        <f t="shared" si="6"/>
        <v>TinPT Timah (Persero) TBK</v>
      </c>
    </row>
    <row r="329" spans="1:5">
      <c r="A329" s="63" t="s">
        <v>2536</v>
      </c>
      <c r="B329" s="64" t="s">
        <v>2224</v>
      </c>
      <c r="C329" s="64" t="s">
        <v>352</v>
      </c>
      <c r="D329" s="64" t="s">
        <v>2312</v>
      </c>
      <c r="E329" s="62" t="str">
        <f t="shared" si="6"/>
        <v>TinPT Tinindo Internusa</v>
      </c>
    </row>
    <row r="330" spans="1:5">
      <c r="A330" s="63" t="s">
        <v>2536</v>
      </c>
      <c r="B330" s="64" t="s">
        <v>2312</v>
      </c>
      <c r="C330" s="64" t="s">
        <v>352</v>
      </c>
      <c r="D330" s="64" t="s">
        <v>2312</v>
      </c>
      <c r="E330" s="62" t="str">
        <f t="shared" si="6"/>
        <v>TinPT Tinindo Inter Nusa</v>
      </c>
    </row>
    <row r="331" spans="1:5">
      <c r="A331" s="63" t="s">
        <v>2536</v>
      </c>
      <c r="B331" s="64" t="s">
        <v>2248</v>
      </c>
      <c r="C331" s="64" t="s">
        <v>352</v>
      </c>
      <c r="D331" s="64" t="s">
        <v>2248</v>
      </c>
      <c r="E331" s="62" t="str">
        <f t="shared" si="6"/>
        <v>TinPT Tommy Utama</v>
      </c>
    </row>
    <row r="332" spans="1:5">
      <c r="A332" s="63" t="s">
        <v>2536</v>
      </c>
      <c r="B332" s="64" t="s">
        <v>2313</v>
      </c>
      <c r="C332" s="64" t="s">
        <v>352</v>
      </c>
      <c r="D332" s="64" t="s">
        <v>2313</v>
      </c>
      <c r="E332" s="62" t="str">
        <f t="shared" si="6"/>
        <v>TinPT Yinchendo Mining Industry</v>
      </c>
    </row>
    <row r="333" spans="1:5">
      <c r="A333" s="63" t="s">
        <v>2536</v>
      </c>
      <c r="B333" s="64" t="s">
        <v>1694</v>
      </c>
      <c r="C333" s="64" t="s">
        <v>295</v>
      </c>
      <c r="D333" s="64" t="s">
        <v>619</v>
      </c>
      <c r="E333" s="62" t="str">
        <f t="shared" si="6"/>
        <v>TinSmelting Branch of Yunnan Tin Company Limited</v>
      </c>
    </row>
    <row r="334" spans="1:5">
      <c r="A334" s="63" t="s">
        <v>2536</v>
      </c>
      <c r="B334" s="64" t="s">
        <v>1519</v>
      </c>
      <c r="C334" s="64" t="s">
        <v>284</v>
      </c>
      <c r="D334" s="64" t="s">
        <v>623</v>
      </c>
      <c r="E334" s="62" t="str">
        <f t="shared" si="6"/>
        <v>TinTaboca</v>
      </c>
    </row>
    <row r="335" spans="1:5">
      <c r="A335" s="63" t="s">
        <v>2536</v>
      </c>
      <c r="B335" s="64" t="s">
        <v>1448</v>
      </c>
      <c r="C335" s="64" t="s">
        <v>460</v>
      </c>
      <c r="D335" s="64" t="s">
        <v>618</v>
      </c>
      <c r="E335" s="62" t="str">
        <f t="shared" si="6"/>
        <v>TinThailand Smelting and Refining Co. Ltd.</v>
      </c>
    </row>
    <row r="336" spans="1:5">
      <c r="A336" s="63" t="s">
        <v>2536</v>
      </c>
      <c r="B336" s="64" t="s">
        <v>618</v>
      </c>
      <c r="C336" s="64" t="s">
        <v>460</v>
      </c>
      <c r="D336" s="64" t="s">
        <v>618</v>
      </c>
      <c r="E336" s="62" t="str">
        <f t="shared" si="6"/>
        <v>TinThaisarco</v>
      </c>
    </row>
    <row r="337" spans="1:5">
      <c r="A337" s="63" t="s">
        <v>2534</v>
      </c>
      <c r="B337" s="64" t="s">
        <v>2883</v>
      </c>
      <c r="C337" s="64" t="s">
        <v>352</v>
      </c>
      <c r="D337" s="64" t="s">
        <v>620</v>
      </c>
      <c r="E337" s="62" t="str">
        <f t="shared" si="6"/>
        <v>TinTT</v>
      </c>
    </row>
    <row r="338" spans="1:5">
      <c r="A338" s="63" t="s">
        <v>2536</v>
      </c>
      <c r="B338" s="64" t="s">
        <v>2214</v>
      </c>
      <c r="C338" s="64" t="s">
        <v>284</v>
      </c>
      <c r="D338" s="64" t="s">
        <v>2214</v>
      </c>
      <c r="E338" s="62" t="str">
        <f t="shared" si="6"/>
        <v>TinWhite Solder Metalurgia</v>
      </c>
    </row>
    <row r="339" spans="1:5">
      <c r="A339" s="63" t="s">
        <v>2536</v>
      </c>
      <c r="B339" s="64" t="s">
        <v>1525</v>
      </c>
      <c r="C339" s="64" t="s">
        <v>295</v>
      </c>
      <c r="D339" s="64" t="s">
        <v>619</v>
      </c>
      <c r="E339" s="62" t="str">
        <f t="shared" si="6"/>
        <v>TinYTCL</v>
      </c>
    </row>
    <row r="340" spans="1:5">
      <c r="A340" s="63" t="s">
        <v>2536</v>
      </c>
      <c r="B340" s="64" t="s">
        <v>975</v>
      </c>
      <c r="C340" s="64" t="s">
        <v>295</v>
      </c>
      <c r="D340" s="64" t="s">
        <v>975</v>
      </c>
      <c r="E340" s="62" t="str">
        <f t="shared" si="6"/>
        <v>TinYunnan Chengfeng</v>
      </c>
    </row>
    <row r="341" spans="1:5">
      <c r="A341" s="63" t="s">
        <v>2536</v>
      </c>
      <c r="B341" s="64" t="s">
        <v>1449</v>
      </c>
      <c r="C341" s="64" t="s">
        <v>295</v>
      </c>
      <c r="D341" s="64" t="s">
        <v>975</v>
      </c>
      <c r="E341" s="62" t="str">
        <f t="shared" si="6"/>
        <v>TinYunnan Chengfeng Non-Ferrous Metals Co Ltd</v>
      </c>
    </row>
    <row r="342" spans="1:5">
      <c r="A342" s="63" t="s">
        <v>2536</v>
      </c>
      <c r="B342" s="64" t="s">
        <v>619</v>
      </c>
      <c r="C342" s="64" t="s">
        <v>295</v>
      </c>
      <c r="D342" s="64" t="s">
        <v>619</v>
      </c>
      <c r="E342" s="62" t="str">
        <f t="shared" si="6"/>
        <v>TinYunnan Tin Company Limited</v>
      </c>
    </row>
    <row r="343" spans="1:5">
      <c r="A343" s="63" t="s">
        <v>2536</v>
      </c>
      <c r="B343" s="64" t="s">
        <v>2232</v>
      </c>
      <c r="C343" s="64" t="s">
        <v>295</v>
      </c>
      <c r="D343" s="64" t="s">
        <v>619</v>
      </c>
      <c r="E343" s="62" t="str">
        <f t="shared" si="6"/>
        <v>TinYun Nan Tin Co. LTD</v>
      </c>
    </row>
    <row r="344" spans="1:5">
      <c r="A344" s="63" t="s">
        <v>2536</v>
      </c>
      <c r="B344" s="64" t="s">
        <v>1526</v>
      </c>
      <c r="C344" s="64" t="s">
        <v>295</v>
      </c>
      <c r="D344" s="64" t="s">
        <v>619</v>
      </c>
      <c r="E344" s="62" t="str">
        <f t="shared" si="6"/>
        <v>TinYuntinic Resources Inc.</v>
      </c>
    </row>
    <row r="345" spans="1:5">
      <c r="A345" s="63" t="s">
        <v>2536</v>
      </c>
      <c r="B345" s="64" t="s">
        <v>1379</v>
      </c>
      <c r="C345" s="64"/>
      <c r="D345" s="64"/>
      <c r="E345" s="62" t="str">
        <f t="shared" si="6"/>
        <v>TinSmelter Not Listed</v>
      </c>
    </row>
    <row r="346" spans="1:5">
      <c r="A346" s="65" t="s">
        <v>2537</v>
      </c>
      <c r="B346" s="64" t="s">
        <v>2198</v>
      </c>
      <c r="C346" s="64"/>
      <c r="D346" s="64"/>
      <c r="E346" s="62" t="str">
        <f t="shared" ref="E346:E392" si="7">A346&amp;B346</f>
        <v>TungstenSmelter not yet identified</v>
      </c>
    </row>
    <row r="347" spans="1:5">
      <c r="A347" s="65" t="s">
        <v>2537</v>
      </c>
      <c r="B347" s="64" t="s">
        <v>2839</v>
      </c>
      <c r="C347" s="64" t="s">
        <v>476</v>
      </c>
      <c r="D347" s="64" t="s">
        <v>1833</v>
      </c>
      <c r="E347" s="62" t="str">
        <f t="shared" si="7"/>
        <v>TungstenAlldyne</v>
      </c>
    </row>
    <row r="348" spans="1:5">
      <c r="A348" s="65" t="s">
        <v>2537</v>
      </c>
      <c r="B348" s="64" t="s">
        <v>2840</v>
      </c>
      <c r="C348" s="64" t="s">
        <v>476</v>
      </c>
      <c r="D348" s="64" t="s">
        <v>1833</v>
      </c>
      <c r="E348" s="62" t="str">
        <f t="shared" si="7"/>
        <v>TungstenAlldyne Powder Technologies</v>
      </c>
    </row>
    <row r="349" spans="1:5">
      <c r="A349" s="65" t="s">
        <v>2537</v>
      </c>
      <c r="B349" s="64" t="s">
        <v>2939</v>
      </c>
      <c r="C349" s="64" t="s">
        <v>363</v>
      </c>
      <c r="D349" s="64" t="s">
        <v>2939</v>
      </c>
      <c r="E349" s="62" t="str">
        <f t="shared" si="7"/>
        <v>TungstenA.L.M.T. Corp.</v>
      </c>
    </row>
    <row r="350" spans="1:5">
      <c r="A350" s="65" t="s">
        <v>2537</v>
      </c>
      <c r="B350" s="64" t="s">
        <v>2941</v>
      </c>
      <c r="C350" s="64" t="s">
        <v>363</v>
      </c>
      <c r="D350" s="64" t="s">
        <v>2939</v>
      </c>
      <c r="E350" s="62" t="str">
        <f t="shared" si="7"/>
        <v>TungstenA.L.M.T. Tungsten Corp</v>
      </c>
    </row>
    <row r="351" spans="1:5">
      <c r="A351" s="65" t="s">
        <v>2537</v>
      </c>
      <c r="B351" s="64" t="s">
        <v>2940</v>
      </c>
      <c r="C351" s="64" t="s">
        <v>363</v>
      </c>
      <c r="D351" s="64" t="s">
        <v>2939</v>
      </c>
      <c r="E351" s="62" t="str">
        <f t="shared" si="7"/>
        <v>TungstenAllied Material Corp</v>
      </c>
    </row>
    <row r="352" spans="1:5">
      <c r="A352" s="65" t="s">
        <v>2537</v>
      </c>
      <c r="B352" s="64" t="s">
        <v>2203</v>
      </c>
      <c r="C352" s="64" t="s">
        <v>363</v>
      </c>
      <c r="D352" s="64" t="s">
        <v>2939</v>
      </c>
      <c r="E352" s="62" t="str">
        <f t="shared" si="7"/>
        <v>TungstenALMT</v>
      </c>
    </row>
    <row r="353" spans="1:5">
      <c r="A353" s="65" t="s">
        <v>2537</v>
      </c>
      <c r="B353" s="66" t="s">
        <v>1854</v>
      </c>
      <c r="C353" s="64" t="s">
        <v>476</v>
      </c>
      <c r="D353" s="64" t="s">
        <v>1833</v>
      </c>
      <c r="E353" s="62" t="str">
        <f t="shared" si="7"/>
        <v>TungstenATI</v>
      </c>
    </row>
    <row r="354" spans="1:5">
      <c r="A354" s="65" t="s">
        <v>2538</v>
      </c>
      <c r="B354" s="64" t="s">
        <v>1855</v>
      </c>
      <c r="C354" s="64" t="s">
        <v>476</v>
      </c>
      <c r="D354" s="64" t="s">
        <v>1833</v>
      </c>
      <c r="E354" s="62" t="str">
        <f t="shared" si="7"/>
        <v>TungstenATI Firth Sterling</v>
      </c>
    </row>
    <row r="355" spans="1:5">
      <c r="A355" s="65" t="s">
        <v>2538</v>
      </c>
      <c r="B355" s="64" t="s">
        <v>1856</v>
      </c>
      <c r="C355" s="64" t="s">
        <v>476</v>
      </c>
      <c r="D355" s="64" t="s">
        <v>1833</v>
      </c>
      <c r="E355" s="62" t="str">
        <f t="shared" si="7"/>
        <v>TungstenATI Metals</v>
      </c>
    </row>
    <row r="356" spans="1:5">
      <c r="A356" s="65" t="s">
        <v>2538</v>
      </c>
      <c r="B356" s="64" t="s">
        <v>1857</v>
      </c>
      <c r="C356" s="64" t="s">
        <v>476</v>
      </c>
      <c r="D356" s="64" t="s">
        <v>1833</v>
      </c>
      <c r="E356" s="62" t="str">
        <f t="shared" si="7"/>
        <v>TungstenATI Metalworking</v>
      </c>
    </row>
    <row r="357" spans="1:5">
      <c r="A357" s="65" t="s">
        <v>2538</v>
      </c>
      <c r="B357" s="64" t="s">
        <v>987</v>
      </c>
      <c r="C357" s="64" t="s">
        <v>476</v>
      </c>
      <c r="D357" s="64" t="s">
        <v>1833</v>
      </c>
      <c r="E357" s="62" t="str">
        <f t="shared" si="7"/>
        <v>TungstenATI Metalworking Products</v>
      </c>
    </row>
    <row r="358" spans="1:5">
      <c r="A358" s="65" t="s">
        <v>2538</v>
      </c>
      <c r="B358" s="64" t="s">
        <v>1833</v>
      </c>
      <c r="C358" s="64" t="s">
        <v>476</v>
      </c>
      <c r="D358" s="64" t="s">
        <v>1833</v>
      </c>
      <c r="E358" s="62" t="str">
        <f t="shared" si="7"/>
        <v>TungstenATI Tungsten Materials</v>
      </c>
    </row>
    <row r="359" spans="1:5">
      <c r="A359" s="65" t="s">
        <v>2538</v>
      </c>
      <c r="B359" s="64" t="s">
        <v>988</v>
      </c>
      <c r="C359" s="64" t="s">
        <v>295</v>
      </c>
      <c r="D359" s="64" t="s">
        <v>988</v>
      </c>
      <c r="E359" s="62" t="str">
        <f t="shared" si="7"/>
        <v>TungstenChaozhou Xianglu Tungsten Industry Co Ltd</v>
      </c>
    </row>
    <row r="360" spans="1:5">
      <c r="A360" s="65" t="s">
        <v>2538</v>
      </c>
      <c r="B360" s="64" t="s">
        <v>2450</v>
      </c>
      <c r="C360" s="64" t="s">
        <v>295</v>
      </c>
      <c r="D360" s="64" t="s">
        <v>1851</v>
      </c>
      <c r="E360" s="62" t="str">
        <f t="shared" si="7"/>
        <v>TungstenChenzhou</v>
      </c>
    </row>
    <row r="361" spans="1:5">
      <c r="A361" s="65" t="s">
        <v>2538</v>
      </c>
      <c r="B361" s="64" t="s">
        <v>1858</v>
      </c>
      <c r="C361" s="64" t="s">
        <v>295</v>
      </c>
      <c r="D361" s="64" t="s">
        <v>1842</v>
      </c>
      <c r="E361" s="62" t="str">
        <f t="shared" si="7"/>
        <v>TungstenChenzhou Diamond Tungsten Products Co. Ltd.</v>
      </c>
    </row>
    <row r="362" spans="1:5">
      <c r="A362" s="65" t="s">
        <v>2538</v>
      </c>
      <c r="B362" s="64" t="s">
        <v>2451</v>
      </c>
      <c r="C362" s="64" t="s">
        <v>295</v>
      </c>
      <c r="D362" s="64" t="s">
        <v>1851</v>
      </c>
      <c r="E362" s="62" t="str">
        <f t="shared" si="7"/>
        <v>TungstenChenzhou Mining Group</v>
      </c>
    </row>
    <row r="363" spans="1:5">
      <c r="A363" s="65" t="s">
        <v>2538</v>
      </c>
      <c r="B363" s="64" t="s">
        <v>1831</v>
      </c>
      <c r="C363" s="64" t="s">
        <v>295</v>
      </c>
      <c r="D363" s="64" t="s">
        <v>1836</v>
      </c>
      <c r="E363" s="62" t="str">
        <f t="shared" si="7"/>
        <v>TungstenChina Minmetals</v>
      </c>
    </row>
    <row r="364" spans="1:5">
      <c r="A364" s="65" t="s">
        <v>2538</v>
      </c>
      <c r="B364" s="64" t="s">
        <v>1859</v>
      </c>
      <c r="C364" s="64" t="s">
        <v>295</v>
      </c>
      <c r="D364" s="64" t="s">
        <v>1836</v>
      </c>
      <c r="E364" s="62" t="str">
        <f t="shared" si="7"/>
        <v>TungstenChina Minmetals Corp</v>
      </c>
    </row>
    <row r="365" spans="1:5">
      <c r="A365" s="65" t="s">
        <v>2538</v>
      </c>
      <c r="B365" s="64" t="s">
        <v>1860</v>
      </c>
      <c r="C365" s="64" t="s">
        <v>295</v>
      </c>
      <c r="D365" s="64" t="s">
        <v>1836</v>
      </c>
      <c r="E365" s="62" t="str">
        <f t="shared" si="7"/>
        <v>TungstenCMN</v>
      </c>
    </row>
    <row r="366" spans="1:5">
      <c r="A366" s="65" t="s">
        <v>2539</v>
      </c>
      <c r="B366" s="64" t="s">
        <v>1836</v>
      </c>
      <c r="C366" s="64" t="s">
        <v>295</v>
      </c>
      <c r="D366" s="64" t="s">
        <v>1836</v>
      </c>
      <c r="E366" s="62" t="str">
        <f t="shared" si="7"/>
        <v>TungstenChina Minmetals Nonferrous Metals Co Ltd</v>
      </c>
    </row>
    <row r="367" spans="1:5">
      <c r="A367" s="65" t="s">
        <v>2539</v>
      </c>
      <c r="B367" s="64" t="s">
        <v>1870</v>
      </c>
      <c r="C367" s="64" t="s">
        <v>295</v>
      </c>
      <c r="D367" s="64" t="s">
        <v>2456</v>
      </c>
      <c r="E367" s="62" t="str">
        <f t="shared" si="7"/>
        <v>TungstenChina National Nonferrous</v>
      </c>
    </row>
    <row r="368" spans="1:5">
      <c r="A368" s="65" t="s">
        <v>2539</v>
      </c>
      <c r="B368" s="64" t="s">
        <v>1872</v>
      </c>
      <c r="C368" s="64" t="s">
        <v>295</v>
      </c>
      <c r="D368" s="64" t="s">
        <v>2456</v>
      </c>
      <c r="E368" s="62" t="str">
        <f t="shared" si="7"/>
        <v>TungstenChina National Nonferrous Metals Imp. &amp; Exp. Jiangxi Corporation Ltd.</v>
      </c>
    </row>
    <row r="369" spans="1:5">
      <c r="A369" s="65" t="s">
        <v>2539</v>
      </c>
      <c r="B369" s="64" t="s">
        <v>515</v>
      </c>
      <c r="C369" s="64" t="s">
        <v>295</v>
      </c>
      <c r="D369" s="64" t="s">
        <v>515</v>
      </c>
      <c r="E369" s="62" t="str">
        <f t="shared" si="7"/>
        <v>TungstenChongyi Zhangyuan Tungsten Co Ltd</v>
      </c>
    </row>
    <row r="370" spans="1:5">
      <c r="A370" s="65" t="s">
        <v>2539</v>
      </c>
      <c r="B370" s="64" t="s">
        <v>1871</v>
      </c>
      <c r="C370" s="64" t="s">
        <v>295</v>
      </c>
      <c r="D370" s="64" t="s">
        <v>2456</v>
      </c>
      <c r="E370" s="62" t="str">
        <f t="shared" si="7"/>
        <v>TungstenCNIECJX</v>
      </c>
    </row>
    <row r="371" spans="1:5">
      <c r="A371" s="65" t="s">
        <v>2537</v>
      </c>
      <c r="B371" s="64" t="s">
        <v>2849</v>
      </c>
      <c r="C371" s="64" t="s">
        <v>295</v>
      </c>
      <c r="D371" s="64" t="s">
        <v>2849</v>
      </c>
      <c r="E371" s="62" t="str">
        <f t="shared" si="7"/>
        <v>TungstenDayu Weiliang Tungsten Co., Ltd.</v>
      </c>
    </row>
    <row r="372" spans="1:5">
      <c r="A372" s="65" t="s">
        <v>2537</v>
      </c>
      <c r="B372" s="64" t="s">
        <v>2850</v>
      </c>
      <c r="C372" s="64" t="s">
        <v>295</v>
      </c>
      <c r="D372" s="64" t="s">
        <v>2850</v>
      </c>
      <c r="E372" s="62" t="str">
        <f t="shared" si="7"/>
        <v>TungstenFujian Jinxin Tungsten Co., Ltd.</v>
      </c>
    </row>
    <row r="373" spans="1:5">
      <c r="A373" s="65" t="s">
        <v>2539</v>
      </c>
      <c r="B373" s="64" t="s">
        <v>1861</v>
      </c>
      <c r="C373" s="64" t="s">
        <v>295</v>
      </c>
      <c r="D373" s="64" t="s">
        <v>1836</v>
      </c>
      <c r="E373" s="62" t="str">
        <f t="shared" si="7"/>
        <v>TungstenGan Bei Tungsten Industry Co. Ltd.</v>
      </c>
    </row>
    <row r="374" spans="1:5">
      <c r="A374" s="65" t="s">
        <v>2539</v>
      </c>
      <c r="B374" s="64" t="s">
        <v>2442</v>
      </c>
      <c r="C374" s="64" t="s">
        <v>295</v>
      </c>
      <c r="D374" s="64" t="s">
        <v>1845</v>
      </c>
      <c r="E374" s="62" t="str">
        <f t="shared" si="7"/>
        <v>TungstenGanzhou Hailong W &amp; Mo Co. Ltd.</v>
      </c>
    </row>
    <row r="375" spans="1:5">
      <c r="A375" s="65" t="s">
        <v>2539</v>
      </c>
      <c r="B375" s="64" t="s">
        <v>2443</v>
      </c>
      <c r="C375" s="64" t="s">
        <v>295</v>
      </c>
      <c r="D375" s="64" t="s">
        <v>1845</v>
      </c>
      <c r="E375" s="62" t="str">
        <f t="shared" si="7"/>
        <v>TungstenGanzhou Grand Sea</v>
      </c>
    </row>
    <row r="376" spans="1:5">
      <c r="A376" s="65" t="s">
        <v>2539</v>
      </c>
      <c r="B376" s="64" t="s">
        <v>2444</v>
      </c>
      <c r="C376" s="64" t="s">
        <v>295</v>
      </c>
      <c r="D376" s="64" t="s">
        <v>1845</v>
      </c>
      <c r="E376" s="62" t="str">
        <f t="shared" si="7"/>
        <v>TungstenGanzhou Grand Sea W and Mo Company</v>
      </c>
    </row>
    <row r="377" spans="1:5">
      <c r="A377" s="65" t="s">
        <v>2539</v>
      </c>
      <c r="B377" s="64" t="s">
        <v>1845</v>
      </c>
      <c r="C377" s="64" t="s">
        <v>295</v>
      </c>
      <c r="D377" s="64" t="s">
        <v>1845</v>
      </c>
      <c r="E377" s="62" t="str">
        <f t="shared" si="7"/>
        <v>TungstenGanzhou Grand Sea W &amp; Mo Group Co Ltd</v>
      </c>
    </row>
    <row r="378" spans="1:5">
      <c r="A378" s="65" t="s">
        <v>2539</v>
      </c>
      <c r="B378" s="64" t="s">
        <v>1869</v>
      </c>
      <c r="C378" s="64" t="s">
        <v>295</v>
      </c>
      <c r="D378" s="64" t="s">
        <v>2456</v>
      </c>
      <c r="E378" s="62" t="str">
        <f t="shared" si="7"/>
        <v>TungstenGanzhou Huaxin Tungsten Products Ltd</v>
      </c>
    </row>
    <row r="379" spans="1:5">
      <c r="A379" s="65" t="s">
        <v>2539</v>
      </c>
      <c r="B379" s="64" t="s">
        <v>1868</v>
      </c>
      <c r="C379" s="64" t="s">
        <v>295</v>
      </c>
      <c r="D379" s="64" t="s">
        <v>2456</v>
      </c>
      <c r="E379" s="62" t="str">
        <f t="shared" si="7"/>
        <v>TungstenGanzhou Huaxing Tungsten Products Co. Ltd.</v>
      </c>
    </row>
    <row r="380" spans="1:5">
      <c r="A380" s="65" t="s">
        <v>2539</v>
      </c>
      <c r="B380" s="64" t="s">
        <v>511</v>
      </c>
      <c r="C380" s="64" t="s">
        <v>295</v>
      </c>
      <c r="D380" s="64" t="s">
        <v>990</v>
      </c>
      <c r="E380" s="62" t="str">
        <f t="shared" si="7"/>
        <v>TungstenGanzhou Nonferrous Metals Smelting Co Ltd.</v>
      </c>
    </row>
    <row r="381" spans="1:5">
      <c r="A381" s="65" t="s">
        <v>2539</v>
      </c>
      <c r="B381" s="64" t="s">
        <v>2445</v>
      </c>
      <c r="C381" s="64" t="s">
        <v>295</v>
      </c>
      <c r="D381" s="64" t="s">
        <v>1845</v>
      </c>
      <c r="E381" s="62" t="str">
        <f t="shared" si="7"/>
        <v>TungstenGanzhou Sea Dragon</v>
      </c>
    </row>
    <row r="382" spans="1:5">
      <c r="A382" s="65" t="s">
        <v>2539</v>
      </c>
      <c r="B382" s="64" t="s">
        <v>2446</v>
      </c>
      <c r="C382" s="64" t="s">
        <v>295</v>
      </c>
      <c r="D382" s="64" t="s">
        <v>1845</v>
      </c>
      <c r="E382" s="62" t="str">
        <f t="shared" si="7"/>
        <v>TungstenGanzhou Sinda</v>
      </c>
    </row>
    <row r="383" spans="1:5">
      <c r="A383" s="65" t="s">
        <v>2539</v>
      </c>
      <c r="B383" s="64" t="s">
        <v>2447</v>
      </c>
      <c r="C383" s="64" t="s">
        <v>295</v>
      </c>
      <c r="D383" s="64" t="s">
        <v>1845</v>
      </c>
      <c r="E383" s="62" t="str">
        <f t="shared" si="7"/>
        <v>TungstenGanzhou Sinda W&amp;Mo Co. Ltd.</v>
      </c>
    </row>
    <row r="384" spans="1:5">
      <c r="A384" s="65" t="s">
        <v>2539</v>
      </c>
      <c r="B384" s="64" t="s">
        <v>989</v>
      </c>
      <c r="C384" s="64" t="s">
        <v>476</v>
      </c>
      <c r="D384" s="64" t="s">
        <v>989</v>
      </c>
      <c r="E384" s="62" t="str">
        <f t="shared" si="7"/>
        <v>TungstenGlobal Tungsten &amp; Powders Corp</v>
      </c>
    </row>
    <row r="385" spans="1:7">
      <c r="A385" s="65" t="s">
        <v>2539</v>
      </c>
      <c r="B385" s="64" t="s">
        <v>1863</v>
      </c>
      <c r="C385" s="64" t="s">
        <v>476</v>
      </c>
      <c r="D385" s="64" t="s">
        <v>989</v>
      </c>
      <c r="E385" s="62" t="str">
        <f t="shared" si="7"/>
        <v>TungstenGlobal Tungsten &amp; Powders Corp USA</v>
      </c>
    </row>
    <row r="386" spans="1:7">
      <c r="A386" s="65" t="s">
        <v>2539</v>
      </c>
      <c r="B386" s="64" t="s">
        <v>1536</v>
      </c>
      <c r="C386" s="64" t="s">
        <v>476</v>
      </c>
      <c r="D386" s="64" t="s">
        <v>989</v>
      </c>
      <c r="E386" s="62" t="str">
        <f t="shared" si="7"/>
        <v>TungstenGTP</v>
      </c>
    </row>
    <row r="387" spans="1:7">
      <c r="A387" s="65" t="s">
        <v>2540</v>
      </c>
      <c r="B387" s="64" t="s">
        <v>1865</v>
      </c>
      <c r="C387" s="64" t="s">
        <v>309</v>
      </c>
      <c r="D387" s="64" t="s">
        <v>512</v>
      </c>
      <c r="E387" s="62" t="str">
        <f t="shared" si="7"/>
        <v>TungstenHCS</v>
      </c>
    </row>
    <row r="388" spans="1:7">
      <c r="A388" s="65" t="s">
        <v>2541</v>
      </c>
      <c r="B388" s="64" t="s">
        <v>509</v>
      </c>
      <c r="C388" s="64" t="s">
        <v>309</v>
      </c>
      <c r="D388" s="64" t="s">
        <v>512</v>
      </c>
      <c r="E388" s="62" t="str">
        <f t="shared" si="7"/>
        <v>TungstenHC Starck</v>
      </c>
    </row>
    <row r="389" spans="1:7">
      <c r="A389" s="65" t="s">
        <v>2541</v>
      </c>
      <c r="B389" s="64" t="s">
        <v>512</v>
      </c>
      <c r="C389" s="64" t="s">
        <v>309</v>
      </c>
      <c r="D389" s="64" t="s">
        <v>512</v>
      </c>
      <c r="E389" s="62" t="str">
        <f t="shared" si="7"/>
        <v>TungstenHC Starck GmbH</v>
      </c>
    </row>
    <row r="390" spans="1:7">
      <c r="A390" s="65" t="s">
        <v>2541</v>
      </c>
      <c r="B390" s="64" t="s">
        <v>1866</v>
      </c>
      <c r="C390" s="64" t="s">
        <v>309</v>
      </c>
      <c r="D390" s="64" t="s">
        <v>512</v>
      </c>
      <c r="E390" s="62" t="str">
        <f t="shared" si="7"/>
        <v>TungstenH.C. Starck</v>
      </c>
    </row>
    <row r="391" spans="1:7">
      <c r="A391" s="65" t="s">
        <v>2541</v>
      </c>
      <c r="B391" s="64" t="s">
        <v>1851</v>
      </c>
      <c r="C391" s="64" t="s">
        <v>295</v>
      </c>
      <c r="D391" s="64" t="s">
        <v>1851</v>
      </c>
      <c r="E391" s="62" t="str">
        <f t="shared" si="7"/>
        <v>TungstenHunan Chenzhou Mining Group Co</v>
      </c>
      <c r="F391" s="65"/>
      <c r="G391" s="64"/>
    </row>
    <row r="392" spans="1:7">
      <c r="A392" s="65" t="s">
        <v>2537</v>
      </c>
      <c r="B392" s="64" t="s">
        <v>2852</v>
      </c>
      <c r="C392" s="64" t="s">
        <v>295</v>
      </c>
      <c r="D392" s="64" t="s">
        <v>2852</v>
      </c>
      <c r="E392" s="62" t="str">
        <f t="shared" si="7"/>
        <v>TungstenHunan Chun-Chang Nonferrous Smelting &amp; Concentrating Co., Ltd.</v>
      </c>
      <c r="F392" s="65"/>
      <c r="G392" s="64"/>
    </row>
    <row r="393" spans="1:7">
      <c r="A393" s="65" t="s">
        <v>2541</v>
      </c>
      <c r="B393" s="64" t="s">
        <v>1848</v>
      </c>
      <c r="C393" s="64" t="s">
        <v>363</v>
      </c>
      <c r="D393" s="64" t="s">
        <v>1848</v>
      </c>
      <c r="E393" s="62" t="str">
        <f t="shared" ref="E393:E430" si="8">A393&amp;B393</f>
        <v>TungstenJapan New Metals Co Ltd</v>
      </c>
      <c r="F393" s="65"/>
      <c r="G393" s="64"/>
    </row>
    <row r="394" spans="1:7">
      <c r="A394" s="65" t="s">
        <v>2541</v>
      </c>
      <c r="B394" s="64" t="s">
        <v>2448</v>
      </c>
      <c r="C394" s="64" t="s">
        <v>363</v>
      </c>
      <c r="D394" s="64" t="s">
        <v>1848</v>
      </c>
      <c r="E394" s="62" t="str">
        <f t="shared" si="8"/>
        <v>TungstenJNM</v>
      </c>
      <c r="F394" s="65"/>
      <c r="G394" s="64"/>
    </row>
    <row r="395" spans="1:7">
      <c r="A395" s="65" t="s">
        <v>2537</v>
      </c>
      <c r="B395" s="64" t="s">
        <v>2851</v>
      </c>
      <c r="C395" s="64" t="s">
        <v>295</v>
      </c>
      <c r="D395" s="64" t="s">
        <v>2851</v>
      </c>
      <c r="E395" s="62" t="str">
        <f t="shared" si="8"/>
        <v>TungstenJiangxi Minmetals Gao'an Non-ferrous Metals Co., Ltd.</v>
      </c>
      <c r="F395" s="65"/>
      <c r="G395" s="64"/>
    </row>
    <row r="396" spans="1:7">
      <c r="A396" s="65" t="s">
        <v>2542</v>
      </c>
      <c r="B396" s="64" t="s">
        <v>990</v>
      </c>
      <c r="C396" s="64" t="s">
        <v>295</v>
      </c>
      <c r="D396" s="64" t="s">
        <v>990</v>
      </c>
      <c r="E396" s="62" t="str">
        <f t="shared" si="8"/>
        <v>TungstenJiangxi Rare Earth &amp; Rare Metals Tungsten Group Corp</v>
      </c>
      <c r="F396" s="65"/>
    </row>
    <row r="397" spans="1:7">
      <c r="A397" s="65" t="s">
        <v>2542</v>
      </c>
      <c r="B397" s="64" t="s">
        <v>2453</v>
      </c>
      <c r="C397" s="64" t="s">
        <v>295</v>
      </c>
      <c r="D397" s="64" t="s">
        <v>990</v>
      </c>
      <c r="E397" s="62" t="str">
        <f t="shared" si="8"/>
        <v>TungstenJiangxi Rare Earth &amp; Rare Metals Tungsten Group Imp.&amp; Exp. Co. Ltd.</v>
      </c>
      <c r="F397" s="65"/>
    </row>
    <row r="398" spans="1:7">
      <c r="A398" s="65" t="s">
        <v>2542</v>
      </c>
      <c r="B398" s="64" t="s">
        <v>2236</v>
      </c>
      <c r="C398" s="64" t="s">
        <v>295</v>
      </c>
      <c r="D398" s="64" t="s">
        <v>2456</v>
      </c>
      <c r="E398" s="62" t="str">
        <f t="shared" si="8"/>
        <v>TungstenJiangxi Tungsten Co Ltd</v>
      </c>
    </row>
    <row r="399" spans="1:7">
      <c r="A399" s="65" t="s">
        <v>2542</v>
      </c>
      <c r="B399" s="64" t="s">
        <v>991</v>
      </c>
      <c r="C399" s="64" t="s">
        <v>295</v>
      </c>
      <c r="D399" s="64" t="s">
        <v>2456</v>
      </c>
      <c r="E399" s="62" t="str">
        <f t="shared" si="8"/>
        <v>TungstenJiangxi Tungsten Industry Co Ltd</v>
      </c>
    </row>
    <row r="400" spans="1:7">
      <c r="A400" s="65" t="s">
        <v>2542</v>
      </c>
      <c r="B400" s="64" t="s">
        <v>1873</v>
      </c>
      <c r="C400" s="64" t="s">
        <v>295</v>
      </c>
      <c r="D400" s="64" t="s">
        <v>2456</v>
      </c>
      <c r="E400" s="62" t="str">
        <f t="shared" si="8"/>
        <v>TungstenJTGC</v>
      </c>
    </row>
    <row r="401" spans="1:5">
      <c r="A401" s="65" t="s">
        <v>2542</v>
      </c>
      <c r="B401" s="64" t="s">
        <v>1867</v>
      </c>
      <c r="C401" s="64" t="s">
        <v>295</v>
      </c>
      <c r="D401" s="64" t="s">
        <v>990</v>
      </c>
      <c r="E401" s="62" t="str">
        <f t="shared" si="8"/>
        <v>TungstenJXTC</v>
      </c>
    </row>
    <row r="402" spans="1:5">
      <c r="A402" s="65" t="s">
        <v>2537</v>
      </c>
      <c r="B402" s="64" t="s">
        <v>2953</v>
      </c>
      <c r="C402" s="64" t="s">
        <v>476</v>
      </c>
      <c r="D402" s="64" t="s">
        <v>2951</v>
      </c>
      <c r="E402" s="62" t="str">
        <f t="shared" si="8"/>
        <v>TungstenKennametal</v>
      </c>
    </row>
    <row r="403" spans="1:5">
      <c r="A403" s="65" t="s">
        <v>2537</v>
      </c>
      <c r="B403" s="64" t="s">
        <v>2951</v>
      </c>
      <c r="C403" s="64" t="s">
        <v>476</v>
      </c>
      <c r="D403" s="64" t="s">
        <v>2951</v>
      </c>
      <c r="E403" s="62" t="str">
        <f t="shared" si="8"/>
        <v>TungstenKennametal Inc.</v>
      </c>
    </row>
    <row r="404" spans="1:5">
      <c r="A404" s="65" t="s">
        <v>2537</v>
      </c>
      <c r="B404" s="64" t="s">
        <v>1862</v>
      </c>
      <c r="C404" s="64" t="s">
        <v>295</v>
      </c>
      <c r="D404" s="64" t="s">
        <v>1836</v>
      </c>
      <c r="E404" s="62" t="str">
        <f t="shared" si="8"/>
        <v>TungstenMinmetals</v>
      </c>
    </row>
    <row r="405" spans="1:5">
      <c r="A405" s="65" t="s">
        <v>2542</v>
      </c>
      <c r="B405" s="64" t="s">
        <v>2449</v>
      </c>
      <c r="C405" s="64" t="s">
        <v>363</v>
      </c>
      <c r="D405" s="64" t="s">
        <v>1848</v>
      </c>
      <c r="E405" s="62" t="str">
        <f t="shared" si="8"/>
        <v>TungstenMitsubishi</v>
      </c>
    </row>
    <row r="406" spans="1:5">
      <c r="A406" s="65" t="s">
        <v>2542</v>
      </c>
      <c r="B406" s="64" t="s">
        <v>1806</v>
      </c>
      <c r="C406" s="64" t="s">
        <v>363</v>
      </c>
      <c r="D406" s="64" t="s">
        <v>1848</v>
      </c>
      <c r="E406" s="62" t="str">
        <f t="shared" si="8"/>
        <v>TungstenMitsubishi Materials Corporation</v>
      </c>
    </row>
    <row r="407" spans="1:5">
      <c r="A407" s="65" t="s">
        <v>2542</v>
      </c>
      <c r="B407" s="64" t="s">
        <v>1864</v>
      </c>
      <c r="C407" s="64" t="s">
        <v>476</v>
      </c>
      <c r="D407" s="64" t="s">
        <v>989</v>
      </c>
      <c r="E407" s="62" t="str">
        <f t="shared" si="8"/>
        <v>TungstenOsram Sylvania</v>
      </c>
    </row>
    <row r="408" spans="1:5">
      <c r="A408" s="65" t="s">
        <v>2542</v>
      </c>
      <c r="B408" s="64" t="s">
        <v>1544</v>
      </c>
      <c r="C408" s="64" t="s">
        <v>309</v>
      </c>
      <c r="D408" s="64" t="s">
        <v>512</v>
      </c>
      <c r="E408" s="62" t="str">
        <f t="shared" si="8"/>
        <v>TungstenStarck</v>
      </c>
    </row>
    <row r="409" spans="1:5">
      <c r="A409" s="65" t="s">
        <v>2542</v>
      </c>
      <c r="B409" s="64" t="s">
        <v>1545</v>
      </c>
      <c r="C409" s="64" t="s">
        <v>309</v>
      </c>
      <c r="D409" s="64" t="s">
        <v>512</v>
      </c>
      <c r="E409" s="62" t="str">
        <f t="shared" si="8"/>
        <v>TungstenStark</v>
      </c>
    </row>
    <row r="410" spans="1:5">
      <c r="A410" s="65" t="s">
        <v>2542</v>
      </c>
      <c r="B410" s="64" t="s">
        <v>2464</v>
      </c>
      <c r="C410" s="64" t="s">
        <v>2465</v>
      </c>
      <c r="D410" s="64" t="s">
        <v>2463</v>
      </c>
      <c r="E410" s="62" t="str">
        <f t="shared" si="8"/>
        <v>TungstenTejing Tungsten</v>
      </c>
    </row>
    <row r="411" spans="1:5">
      <c r="A411" s="65" t="s">
        <v>2542</v>
      </c>
      <c r="B411" s="64" t="s">
        <v>2463</v>
      </c>
      <c r="C411" s="64" t="s">
        <v>2465</v>
      </c>
      <c r="D411" s="64" t="s">
        <v>2463</v>
      </c>
      <c r="E411" s="62" t="str">
        <f t="shared" si="8"/>
        <v>TungstenTejing (Vietnam) Tungsten Co Ltd</v>
      </c>
    </row>
    <row r="412" spans="1:5">
      <c r="A412" s="65" t="s">
        <v>2542</v>
      </c>
      <c r="B412" s="64" t="s">
        <v>1840</v>
      </c>
      <c r="C412" s="64" t="s">
        <v>269</v>
      </c>
      <c r="D412" s="64" t="s">
        <v>513</v>
      </c>
      <c r="E412" s="62" t="str">
        <f t="shared" si="8"/>
        <v>TungstenWBH</v>
      </c>
    </row>
    <row r="413" spans="1:5">
      <c r="A413" s="65" t="s">
        <v>2543</v>
      </c>
      <c r="B413" s="64" t="s">
        <v>513</v>
      </c>
      <c r="C413" s="64" t="s">
        <v>269</v>
      </c>
      <c r="D413" s="64" t="s">
        <v>513</v>
      </c>
      <c r="E413" s="62" t="str">
        <f t="shared" si="8"/>
        <v>TungstenWolfram Bergbau und Hütten AG</v>
      </c>
    </row>
    <row r="414" spans="1:5">
      <c r="A414" s="65" t="s">
        <v>2537</v>
      </c>
      <c r="B414" s="64" t="s">
        <v>2946</v>
      </c>
      <c r="C414" s="64" t="s">
        <v>269</v>
      </c>
      <c r="D414" s="64" t="s">
        <v>513</v>
      </c>
      <c r="E414" s="62" t="str">
        <f t="shared" si="8"/>
        <v>TungstenWolfram [Austria]</v>
      </c>
    </row>
    <row r="415" spans="1:5">
      <c r="A415" s="65" t="s">
        <v>2543</v>
      </c>
      <c r="B415" s="64" t="s">
        <v>2945</v>
      </c>
      <c r="C415" s="64" t="s">
        <v>434</v>
      </c>
      <c r="D415" s="64" t="s">
        <v>514</v>
      </c>
      <c r="E415" s="62" t="str">
        <f t="shared" si="8"/>
        <v>TungstenWolfram [Russia]</v>
      </c>
    </row>
    <row r="416" spans="1:5">
      <c r="A416" s="65" t="s">
        <v>2543</v>
      </c>
      <c r="B416" s="64" t="s">
        <v>514</v>
      </c>
      <c r="C416" s="64" t="s">
        <v>434</v>
      </c>
      <c r="D416" s="64" t="s">
        <v>514</v>
      </c>
      <c r="E416" s="62" t="str">
        <f t="shared" si="8"/>
        <v>TungstenWolfram Company CJSC</v>
      </c>
    </row>
    <row r="417" spans="1:6">
      <c r="A417" s="65" t="s">
        <v>2543</v>
      </c>
      <c r="B417" s="64" t="s">
        <v>1874</v>
      </c>
      <c r="C417" s="64" t="s">
        <v>434</v>
      </c>
      <c r="D417" s="64" t="s">
        <v>514</v>
      </c>
      <c r="E417" s="62" t="str">
        <f t="shared" si="8"/>
        <v>TungstenWolfram JSC</v>
      </c>
    </row>
    <row r="418" spans="1:6">
      <c r="A418" s="65" t="s">
        <v>2543</v>
      </c>
      <c r="B418" s="64" t="s">
        <v>1835</v>
      </c>
      <c r="C418" s="64" t="s">
        <v>295</v>
      </c>
      <c r="D418" s="64" t="s">
        <v>988</v>
      </c>
      <c r="E418" s="62" t="str">
        <f t="shared" si="8"/>
        <v>TungstenXianglu Tungsten Industry Co. Ltd.</v>
      </c>
    </row>
    <row r="419" spans="1:6">
      <c r="A419" s="65" t="s">
        <v>2543</v>
      </c>
      <c r="B419" s="64" t="s">
        <v>1875</v>
      </c>
      <c r="C419" s="64" t="s">
        <v>295</v>
      </c>
      <c r="D419" s="64" t="s">
        <v>992</v>
      </c>
      <c r="E419" s="62" t="str">
        <f t="shared" si="8"/>
        <v>TungstenXTC</v>
      </c>
    </row>
    <row r="420" spans="1:6">
      <c r="A420" s="65" t="s">
        <v>2537</v>
      </c>
      <c r="B420" s="64" t="s">
        <v>1876</v>
      </c>
      <c r="C420" s="64" t="s">
        <v>295</v>
      </c>
      <c r="D420" s="64" t="s">
        <v>992</v>
      </c>
      <c r="E420" s="62" t="str">
        <f t="shared" si="8"/>
        <v>TungstenXTC H.C.</v>
      </c>
      <c r="F420" s="65"/>
    </row>
    <row r="421" spans="1:6">
      <c r="A421" s="65" t="s">
        <v>2537</v>
      </c>
      <c r="B421" s="64" t="s">
        <v>1877</v>
      </c>
      <c r="C421" s="64" t="s">
        <v>295</v>
      </c>
      <c r="D421" s="64" t="s">
        <v>992</v>
      </c>
      <c r="E421" s="62" t="str">
        <f t="shared" si="8"/>
        <v>TungstenXTC Haicang</v>
      </c>
      <c r="F421" s="65"/>
    </row>
    <row r="422" spans="1:6">
      <c r="A422" s="65" t="s">
        <v>2537</v>
      </c>
      <c r="B422" s="64" t="s">
        <v>992</v>
      </c>
      <c r="C422" s="64" t="s">
        <v>295</v>
      </c>
      <c r="D422" s="64" t="s">
        <v>992</v>
      </c>
      <c r="E422" s="62" t="str">
        <f t="shared" si="8"/>
        <v>TungstenXiamen Tungsten Co Ltd</v>
      </c>
      <c r="F422" s="65"/>
    </row>
    <row r="423" spans="1:6">
      <c r="A423" s="65" t="s">
        <v>2537</v>
      </c>
      <c r="B423" s="64" t="s">
        <v>2853</v>
      </c>
      <c r="C423" s="64" t="s">
        <v>295</v>
      </c>
      <c r="D423" s="64" t="s">
        <v>2853</v>
      </c>
      <c r="E423" s="62" t="str">
        <f t="shared" si="8"/>
        <v>TungstenXinhai Rendan Shaoguan Tungsten Co., Ltd.</v>
      </c>
      <c r="F423" s="65"/>
    </row>
    <row r="424" spans="1:6">
      <c r="A424" s="65" t="s">
        <v>2537</v>
      </c>
      <c r="B424" s="64" t="s">
        <v>1837</v>
      </c>
      <c r="C424" s="64" t="s">
        <v>295</v>
      </c>
      <c r="D424" s="64" t="s">
        <v>515</v>
      </c>
      <c r="E424" s="62" t="str">
        <f t="shared" si="8"/>
        <v>TungstenZhangyuan Tungsten Co Ltd</v>
      </c>
      <c r="F424" s="65"/>
    </row>
    <row r="425" spans="1:6">
      <c r="A425" s="65" t="s">
        <v>2537</v>
      </c>
      <c r="B425" s="64" t="s">
        <v>1878</v>
      </c>
      <c r="C425" s="64" t="s">
        <v>295</v>
      </c>
      <c r="D425" s="64" t="s">
        <v>1842</v>
      </c>
      <c r="E425" s="62" t="str">
        <f t="shared" si="8"/>
        <v>TungstenZCCC</v>
      </c>
      <c r="F425" s="65"/>
    </row>
    <row r="426" spans="1:6">
      <c r="A426" s="65" t="s">
        <v>2537</v>
      </c>
      <c r="B426" s="64" t="s">
        <v>1534</v>
      </c>
      <c r="C426" s="64" t="s">
        <v>295</v>
      </c>
      <c r="D426" s="64" t="s">
        <v>1842</v>
      </c>
      <c r="E426" s="62" t="str">
        <f t="shared" si="8"/>
        <v>TungstenZhuzhou</v>
      </c>
      <c r="F426" s="65"/>
    </row>
    <row r="427" spans="1:6">
      <c r="A427" s="65" t="s">
        <v>2537</v>
      </c>
      <c r="B427" s="64" t="s">
        <v>2316</v>
      </c>
      <c r="C427" s="64" t="s">
        <v>295</v>
      </c>
      <c r="D427" s="64" t="s">
        <v>1842</v>
      </c>
      <c r="E427" s="62" t="str">
        <f t="shared" si="8"/>
        <v>TungstenZhuzhou Cemented Carbide</v>
      </c>
      <c r="F427" s="65"/>
    </row>
    <row r="428" spans="1:6">
      <c r="A428" s="65" t="s">
        <v>2537</v>
      </c>
      <c r="B428" s="64" t="s">
        <v>1879</v>
      </c>
      <c r="C428" s="64" t="s">
        <v>295</v>
      </c>
      <c r="D428" s="64" t="s">
        <v>1842</v>
      </c>
      <c r="E428" s="62" t="str">
        <f t="shared" si="8"/>
        <v>TungstenZhuzhou Cemented Carbide Works Imp. &amp; Exp. Co.</v>
      </c>
      <c r="F428" s="65"/>
    </row>
    <row r="429" spans="1:6">
      <c r="A429" s="65" t="s">
        <v>2537</v>
      </c>
      <c r="B429" s="64" t="s">
        <v>1842</v>
      </c>
      <c r="C429" s="64" t="s">
        <v>295</v>
      </c>
      <c r="D429" s="64" t="s">
        <v>1842</v>
      </c>
      <c r="E429" s="62" t="str">
        <f t="shared" si="8"/>
        <v>TungstenZhuzhou Cemented Carbide Group Co Ltd</v>
      </c>
    </row>
    <row r="430" spans="1:6">
      <c r="A430" s="65" t="s">
        <v>2537</v>
      </c>
      <c r="B430" s="64" t="s">
        <v>1379</v>
      </c>
      <c r="C430" s="66"/>
      <c r="D430" s="66"/>
      <c r="E430" s="62" t="str">
        <f t="shared" si="8"/>
        <v>TungstenSmelter Not Listed</v>
      </c>
    </row>
  </sheetData>
  <autoFilter ref="A1:D430"/>
  <phoneticPr fontId="36"/>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B239"/>
  <sheetViews>
    <sheetView workbookViewId="0">
      <pane ySplit="1" topLeftCell="A2" activePane="bottomLeft" state="frozen"/>
      <selection pane="bottomLeft" activeCell="B30" sqref="B30"/>
    </sheetView>
  </sheetViews>
  <sheetFormatPr defaultColWidth="8.75" defaultRowHeight="12.75"/>
  <cols>
    <col min="1" max="1" width="27.5" style="119" customWidth="1"/>
    <col min="2" max="2" width="20.125" style="119" bestFit="1" customWidth="1"/>
    <col min="3" max="16384" width="8.75" style="119"/>
  </cols>
  <sheetData>
    <row r="1" spans="1:2">
      <c r="A1" s="118" t="s">
        <v>254</v>
      </c>
      <c r="B1" s="118" t="s">
        <v>15</v>
      </c>
    </row>
    <row r="2" spans="1:2">
      <c r="A2" s="120" t="s">
        <v>258</v>
      </c>
      <c r="B2" s="120" t="s">
        <v>19</v>
      </c>
    </row>
    <row r="3" spans="1:2">
      <c r="A3" s="120" t="s">
        <v>314</v>
      </c>
      <c r="B3" s="120" t="s">
        <v>75</v>
      </c>
    </row>
    <row r="4" spans="1:2">
      <c r="A4" s="120" t="s">
        <v>264</v>
      </c>
      <c r="B4" s="120" t="s">
        <v>25</v>
      </c>
    </row>
    <row r="5" spans="1:2">
      <c r="A5" s="120" t="s">
        <v>259</v>
      </c>
      <c r="B5" s="120" t="s">
        <v>20</v>
      </c>
    </row>
    <row r="6" spans="1:2">
      <c r="A6" s="120" t="s">
        <v>256</v>
      </c>
      <c r="B6" s="120" t="s">
        <v>17</v>
      </c>
    </row>
    <row r="7" spans="1:2">
      <c r="A7" s="120" t="s">
        <v>257</v>
      </c>
      <c r="B7" s="120" t="s">
        <v>18</v>
      </c>
    </row>
    <row r="8" spans="1:2">
      <c r="A8" s="120" t="s">
        <v>265</v>
      </c>
      <c r="B8" s="120" t="s">
        <v>26</v>
      </c>
    </row>
    <row r="9" spans="1:2">
      <c r="A9" s="120" t="s">
        <v>267</v>
      </c>
      <c r="B9" s="120" t="s">
        <v>28</v>
      </c>
    </row>
    <row r="10" spans="1:2">
      <c r="A10" s="120" t="s">
        <v>262</v>
      </c>
      <c r="B10" s="120" t="s">
        <v>23</v>
      </c>
    </row>
    <row r="11" spans="1:2">
      <c r="A11" s="120" t="s">
        <v>263</v>
      </c>
      <c r="B11" s="120" t="s">
        <v>24</v>
      </c>
    </row>
    <row r="12" spans="1:2">
      <c r="A12" s="120" t="s">
        <v>255</v>
      </c>
      <c r="B12" s="120" t="s">
        <v>16</v>
      </c>
    </row>
    <row r="13" spans="1:2">
      <c r="A13" s="120" t="s">
        <v>268</v>
      </c>
      <c r="B13" s="120" t="s">
        <v>29</v>
      </c>
    </row>
    <row r="14" spans="1:2">
      <c r="A14" s="120" t="s">
        <v>269</v>
      </c>
      <c r="B14" s="120" t="s">
        <v>30</v>
      </c>
    </row>
    <row r="15" spans="1:2">
      <c r="A15" s="120" t="s">
        <v>270</v>
      </c>
      <c r="B15" s="120" t="s">
        <v>31</v>
      </c>
    </row>
    <row r="16" spans="1:2">
      <c r="A16" s="120" t="s">
        <v>278</v>
      </c>
      <c r="B16" s="120" t="s">
        <v>39</v>
      </c>
    </row>
    <row r="17" spans="1:2">
      <c r="A17" s="120" t="s">
        <v>277</v>
      </c>
      <c r="B17" s="120" t="s">
        <v>38</v>
      </c>
    </row>
    <row r="18" spans="1:2">
      <c r="A18" s="120" t="s">
        <v>275</v>
      </c>
      <c r="B18" s="120" t="s">
        <v>36</v>
      </c>
    </row>
    <row r="19" spans="1:2">
      <c r="A19" s="120" t="s">
        <v>285</v>
      </c>
      <c r="B19" s="120" t="s">
        <v>46</v>
      </c>
    </row>
    <row r="20" spans="1:2">
      <c r="A20" s="120" t="s">
        <v>280</v>
      </c>
      <c r="B20" s="120" t="s">
        <v>41</v>
      </c>
    </row>
    <row r="21" spans="1:2">
      <c r="A21" s="120" t="s">
        <v>272</v>
      </c>
      <c r="B21" s="120" t="s">
        <v>33</v>
      </c>
    </row>
    <row r="22" spans="1:2">
      <c r="A22" s="120" t="s">
        <v>281</v>
      </c>
      <c r="B22" s="120" t="s">
        <v>42</v>
      </c>
    </row>
    <row r="23" spans="1:2">
      <c r="A23" s="120" t="s">
        <v>273</v>
      </c>
      <c r="B23" s="120" t="s">
        <v>34</v>
      </c>
    </row>
    <row r="24" spans="1:2">
      <c r="A24" s="120" t="s">
        <v>282</v>
      </c>
      <c r="B24" s="120" t="s">
        <v>43</v>
      </c>
    </row>
    <row r="25" spans="1:2">
      <c r="A25" s="120" t="s">
        <v>287</v>
      </c>
      <c r="B25" s="120" t="s">
        <v>48</v>
      </c>
    </row>
    <row r="26" spans="1:2">
      <c r="A26" s="120" t="s">
        <v>283</v>
      </c>
      <c r="B26" s="120" t="s">
        <v>44</v>
      </c>
    </row>
    <row r="27" spans="1:2">
      <c r="A27" s="120" t="s">
        <v>279</v>
      </c>
      <c r="B27" s="120" t="s">
        <v>40</v>
      </c>
    </row>
    <row r="28" spans="1:2">
      <c r="A28" s="120" t="s">
        <v>289</v>
      </c>
      <c r="B28" s="120" t="s">
        <v>50</v>
      </c>
    </row>
    <row r="29" spans="1:2">
      <c r="A29" s="120" t="s">
        <v>288</v>
      </c>
      <c r="B29" s="120" t="s">
        <v>49</v>
      </c>
    </row>
    <row r="30" spans="1:2">
      <c r="A30" s="120" t="s">
        <v>284</v>
      </c>
      <c r="B30" s="120" t="s">
        <v>45</v>
      </c>
    </row>
    <row r="31" spans="1:2">
      <c r="A31" s="120" t="s">
        <v>354</v>
      </c>
      <c r="B31" s="120" t="s">
        <v>115</v>
      </c>
    </row>
    <row r="32" spans="1:2">
      <c r="A32" s="120" t="s">
        <v>286</v>
      </c>
      <c r="B32" s="120" t="s">
        <v>47</v>
      </c>
    </row>
    <row r="33" spans="1:2">
      <c r="A33" s="120" t="s">
        <v>276</v>
      </c>
      <c r="B33" s="120" t="s">
        <v>37</v>
      </c>
    </row>
    <row r="34" spans="1:2">
      <c r="A34" s="120" t="s">
        <v>274</v>
      </c>
      <c r="B34" s="120" t="s">
        <v>35</v>
      </c>
    </row>
    <row r="35" spans="1:2">
      <c r="A35" s="120" t="s">
        <v>271</v>
      </c>
      <c r="B35" s="120" t="s">
        <v>32</v>
      </c>
    </row>
    <row r="36" spans="1:2">
      <c r="A36" s="120" t="s">
        <v>367</v>
      </c>
      <c r="B36" s="120" t="s">
        <v>128</v>
      </c>
    </row>
    <row r="37" spans="1:2">
      <c r="A37" s="120" t="s">
        <v>297</v>
      </c>
      <c r="B37" s="120" t="s">
        <v>58</v>
      </c>
    </row>
    <row r="38" spans="1:2">
      <c r="A38" s="120" t="s">
        <v>291</v>
      </c>
      <c r="B38" s="120" t="s">
        <v>52</v>
      </c>
    </row>
    <row r="39" spans="1:2">
      <c r="A39" s="120" t="s">
        <v>302</v>
      </c>
      <c r="B39" s="120" t="s">
        <v>63</v>
      </c>
    </row>
    <row r="40" spans="1:2">
      <c r="A40" s="120" t="s">
        <v>306</v>
      </c>
      <c r="B40" s="120" t="s">
        <v>67</v>
      </c>
    </row>
    <row r="41" spans="1:2">
      <c r="A41" s="120" t="s">
        <v>290</v>
      </c>
      <c r="B41" s="120" t="s">
        <v>51</v>
      </c>
    </row>
    <row r="42" spans="1:2">
      <c r="A42" s="120" t="s">
        <v>458</v>
      </c>
      <c r="B42" s="120" t="s">
        <v>219</v>
      </c>
    </row>
    <row r="43" spans="1:2">
      <c r="A43" s="120" t="s">
        <v>294</v>
      </c>
      <c r="B43" s="120" t="s">
        <v>55</v>
      </c>
    </row>
    <row r="44" spans="1:2">
      <c r="A44" s="120" t="s">
        <v>295</v>
      </c>
      <c r="B44" s="120" t="s">
        <v>56</v>
      </c>
    </row>
    <row r="45" spans="1:2">
      <c r="A45" s="120" t="s">
        <v>305</v>
      </c>
      <c r="B45" s="120" t="s">
        <v>66</v>
      </c>
    </row>
    <row r="46" spans="1:2">
      <c r="A46" s="120" t="s">
        <v>292</v>
      </c>
      <c r="B46" s="120" t="s">
        <v>53</v>
      </c>
    </row>
    <row r="47" spans="1:2">
      <c r="A47" s="120" t="s">
        <v>300</v>
      </c>
      <c r="B47" s="120" t="s">
        <v>61</v>
      </c>
    </row>
    <row r="48" spans="1:2">
      <c r="A48" s="120" t="s">
        <v>301</v>
      </c>
      <c r="B48" s="120" t="s">
        <v>62</v>
      </c>
    </row>
    <row r="49" spans="1:2">
      <c r="A49" s="120" t="s">
        <v>298</v>
      </c>
      <c r="B49" s="120" t="s">
        <v>59</v>
      </c>
    </row>
    <row r="50" spans="1:2">
      <c r="A50" s="120" t="s">
        <v>299</v>
      </c>
      <c r="B50" s="120" t="s">
        <v>60</v>
      </c>
    </row>
    <row r="51" spans="1:2">
      <c r="A51" s="120" t="s">
        <v>303</v>
      </c>
      <c r="B51" s="120" t="s">
        <v>64</v>
      </c>
    </row>
    <row r="52" spans="1:2">
      <c r="A52" s="120" t="s">
        <v>296</v>
      </c>
      <c r="B52" s="120" t="s">
        <v>57</v>
      </c>
    </row>
    <row r="53" spans="1:2">
      <c r="A53" s="120" t="s">
        <v>349</v>
      </c>
      <c r="B53" s="120" t="s">
        <v>110</v>
      </c>
    </row>
    <row r="54" spans="1:2">
      <c r="A54" s="120" t="s">
        <v>304</v>
      </c>
      <c r="B54" s="120" t="s">
        <v>65</v>
      </c>
    </row>
    <row r="55" spans="1:2">
      <c r="A55" s="120" t="s">
        <v>307</v>
      </c>
      <c r="B55" s="120" t="s">
        <v>68</v>
      </c>
    </row>
    <row r="56" spans="1:2">
      <c r="A56" s="120" t="s">
        <v>308</v>
      </c>
      <c r="B56" s="120" t="s">
        <v>69</v>
      </c>
    </row>
    <row r="57" spans="1:2">
      <c r="A57" s="120" t="s">
        <v>312</v>
      </c>
      <c r="B57" s="120" t="s">
        <v>73</v>
      </c>
    </row>
    <row r="58" spans="1:2">
      <c r="A58" s="120" t="s">
        <v>310</v>
      </c>
      <c r="B58" s="120" t="s">
        <v>71</v>
      </c>
    </row>
    <row r="59" spans="1:2">
      <c r="A59" s="120" t="s">
        <v>311</v>
      </c>
      <c r="B59" s="120" t="s">
        <v>72</v>
      </c>
    </row>
    <row r="60" spans="1:2">
      <c r="A60" s="120" t="s">
        <v>313</v>
      </c>
      <c r="B60" s="120" t="s">
        <v>74</v>
      </c>
    </row>
    <row r="61" spans="1:2">
      <c r="A61" s="120" t="s">
        <v>464</v>
      </c>
      <c r="B61" s="120" t="s">
        <v>225</v>
      </c>
    </row>
    <row r="62" spans="1:2">
      <c r="A62" s="120" t="s">
        <v>315</v>
      </c>
      <c r="B62" s="120" t="s">
        <v>76</v>
      </c>
    </row>
    <row r="63" spans="1:2">
      <c r="A63" s="120" t="s">
        <v>316</v>
      </c>
      <c r="B63" s="120" t="s">
        <v>77</v>
      </c>
    </row>
    <row r="64" spans="1:2">
      <c r="A64" s="120" t="s">
        <v>445</v>
      </c>
      <c r="B64" s="120" t="s">
        <v>206</v>
      </c>
    </row>
    <row r="65" spans="1:2">
      <c r="A65" s="120" t="s">
        <v>338</v>
      </c>
      <c r="B65" s="120" t="s">
        <v>99</v>
      </c>
    </row>
    <row r="66" spans="1:2">
      <c r="A66" s="120" t="s">
        <v>317</v>
      </c>
      <c r="B66" s="120" t="s">
        <v>78</v>
      </c>
    </row>
    <row r="67" spans="1:2">
      <c r="A67" s="120" t="s">
        <v>320</v>
      </c>
      <c r="B67" s="120" t="s">
        <v>81</v>
      </c>
    </row>
    <row r="68" spans="1:2">
      <c r="A68" s="120" t="s">
        <v>321</v>
      </c>
      <c r="B68" s="120" t="s">
        <v>82</v>
      </c>
    </row>
    <row r="69" spans="1:2">
      <c r="A69" s="120" t="s">
        <v>324</v>
      </c>
      <c r="B69" s="120" t="s">
        <v>85</v>
      </c>
    </row>
    <row r="70" spans="1:2">
      <c r="A70" s="120" t="s">
        <v>326</v>
      </c>
      <c r="B70" s="120" t="s">
        <v>87</v>
      </c>
    </row>
    <row r="71" spans="1:2">
      <c r="A71" s="120" t="s">
        <v>323</v>
      </c>
      <c r="B71" s="120" t="s">
        <v>84</v>
      </c>
    </row>
    <row r="72" spans="1:2">
      <c r="A72" s="120" t="s">
        <v>322</v>
      </c>
      <c r="B72" s="120" t="s">
        <v>83</v>
      </c>
    </row>
    <row r="73" spans="1:2">
      <c r="A73" s="120" t="s">
        <v>325</v>
      </c>
      <c r="B73" s="120" t="s">
        <v>86</v>
      </c>
    </row>
    <row r="74" spans="1:2">
      <c r="A74" s="120" t="s">
        <v>328</v>
      </c>
      <c r="B74" s="120" t="s">
        <v>89</v>
      </c>
    </row>
    <row r="75" spans="1:2">
      <c r="A75" s="120" t="s">
        <v>343</v>
      </c>
      <c r="B75" s="120" t="s">
        <v>104</v>
      </c>
    </row>
    <row r="76" spans="1:2">
      <c r="A76" s="120" t="s">
        <v>430</v>
      </c>
      <c r="B76" s="120" t="s">
        <v>191</v>
      </c>
    </row>
    <row r="77" spans="1:2">
      <c r="A77" s="120" t="s">
        <v>266</v>
      </c>
      <c r="B77" s="120" t="s">
        <v>27</v>
      </c>
    </row>
    <row r="78" spans="1:2">
      <c r="A78" s="120" t="s">
        <v>329</v>
      </c>
      <c r="B78" s="120" t="s">
        <v>90</v>
      </c>
    </row>
    <row r="79" spans="1:2">
      <c r="A79" s="120" t="s">
        <v>336</v>
      </c>
      <c r="B79" s="120" t="s">
        <v>97</v>
      </c>
    </row>
    <row r="80" spans="1:2">
      <c r="A80" s="120" t="s">
        <v>331</v>
      </c>
      <c r="B80" s="120" t="s">
        <v>92</v>
      </c>
    </row>
    <row r="81" spans="1:2">
      <c r="A81" s="120" t="s">
        <v>309</v>
      </c>
      <c r="B81" s="120" t="s">
        <v>70</v>
      </c>
    </row>
    <row r="82" spans="1:2">
      <c r="A82" s="120" t="s">
        <v>332</v>
      </c>
      <c r="B82" s="120" t="s">
        <v>93</v>
      </c>
    </row>
    <row r="83" spans="1:2">
      <c r="A83" s="120" t="s">
        <v>333</v>
      </c>
      <c r="B83" s="120" t="s">
        <v>94</v>
      </c>
    </row>
    <row r="84" spans="1:2">
      <c r="A84" s="120" t="s">
        <v>339</v>
      </c>
      <c r="B84" s="120" t="s">
        <v>100</v>
      </c>
    </row>
    <row r="85" spans="1:2">
      <c r="A85" s="120" t="s">
        <v>341</v>
      </c>
      <c r="B85" s="120" t="s">
        <v>102</v>
      </c>
    </row>
    <row r="86" spans="1:2">
      <c r="A86" s="120" t="s">
        <v>340</v>
      </c>
      <c r="B86" s="120" t="s">
        <v>101</v>
      </c>
    </row>
    <row r="87" spans="1:2">
      <c r="A87" s="120" t="s">
        <v>335</v>
      </c>
      <c r="B87" s="120" t="s">
        <v>96</v>
      </c>
    </row>
    <row r="88" spans="1:2">
      <c r="A88" s="120" t="s">
        <v>344</v>
      </c>
      <c r="B88" s="120" t="s">
        <v>105</v>
      </c>
    </row>
    <row r="89" spans="1:2">
      <c r="A89" s="120" t="s">
        <v>342</v>
      </c>
      <c r="B89" s="120" t="s">
        <v>103</v>
      </c>
    </row>
    <row r="90" spans="1:2">
      <c r="A90" s="120" t="s">
        <v>334</v>
      </c>
      <c r="B90" s="120" t="s">
        <v>95</v>
      </c>
    </row>
    <row r="91" spans="1:2">
      <c r="A91" s="120" t="s">
        <v>337</v>
      </c>
      <c r="B91" s="120" t="s">
        <v>98</v>
      </c>
    </row>
    <row r="92" spans="1:2">
      <c r="A92" s="120" t="s">
        <v>345</v>
      </c>
      <c r="B92" s="120" t="s">
        <v>106</v>
      </c>
    </row>
    <row r="93" spans="1:2">
      <c r="A93" s="120" t="s">
        <v>350</v>
      </c>
      <c r="B93" s="120" t="s">
        <v>111</v>
      </c>
    </row>
    <row r="94" spans="1:2">
      <c r="A94" s="120" t="s">
        <v>347</v>
      </c>
      <c r="B94" s="120" t="s">
        <v>108</v>
      </c>
    </row>
    <row r="95" spans="1:2">
      <c r="A95" s="120" t="s">
        <v>348</v>
      </c>
      <c r="B95" s="120" t="s">
        <v>109</v>
      </c>
    </row>
    <row r="96" spans="1:2">
      <c r="A96" s="120" t="s">
        <v>346</v>
      </c>
      <c r="B96" s="120" t="s">
        <v>107</v>
      </c>
    </row>
    <row r="97" spans="1:2">
      <c r="A97" s="120" t="s">
        <v>351</v>
      </c>
      <c r="B97" s="120" t="s">
        <v>112</v>
      </c>
    </row>
    <row r="98" spans="1:2">
      <c r="A98" s="120" t="s">
        <v>358</v>
      </c>
      <c r="B98" s="120" t="s">
        <v>119</v>
      </c>
    </row>
    <row r="99" spans="1:2">
      <c r="A99" s="120" t="s">
        <v>353</v>
      </c>
      <c r="B99" s="120" t="s">
        <v>114</v>
      </c>
    </row>
    <row r="100" spans="1:2">
      <c r="A100" s="120" t="s">
        <v>352</v>
      </c>
      <c r="B100" s="120" t="s">
        <v>113</v>
      </c>
    </row>
    <row r="101" spans="1:2">
      <c r="A101" s="120" t="s">
        <v>356</v>
      </c>
      <c r="B101" s="120" t="s">
        <v>117</v>
      </c>
    </row>
    <row r="102" spans="1:2">
      <c r="A102" s="120" t="s">
        <v>357</v>
      </c>
      <c r="B102" s="120" t="s">
        <v>118</v>
      </c>
    </row>
    <row r="103" spans="1:2">
      <c r="A103" s="120" t="s">
        <v>355</v>
      </c>
      <c r="B103" s="120" t="s">
        <v>116</v>
      </c>
    </row>
    <row r="104" spans="1:2">
      <c r="A104" s="120" t="s">
        <v>359</v>
      </c>
      <c r="B104" s="120" t="s">
        <v>120</v>
      </c>
    </row>
    <row r="105" spans="1:2">
      <c r="A105" s="120" t="s">
        <v>360</v>
      </c>
      <c r="B105" s="120" t="s">
        <v>121</v>
      </c>
    </row>
    <row r="106" spans="1:2">
      <c r="A106" s="120" t="s">
        <v>361</v>
      </c>
      <c r="B106" s="120" t="s">
        <v>122</v>
      </c>
    </row>
    <row r="107" spans="1:2">
      <c r="A107" s="120" t="s">
        <v>363</v>
      </c>
      <c r="B107" s="120" t="s">
        <v>124</v>
      </c>
    </row>
    <row r="108" spans="1:2">
      <c r="A108" s="120" t="s">
        <v>362</v>
      </c>
      <c r="B108" s="120" t="s">
        <v>123</v>
      </c>
    </row>
    <row r="109" spans="1:2">
      <c r="A109" s="120" t="s">
        <v>364</v>
      </c>
      <c r="B109" s="120" t="s">
        <v>125</v>
      </c>
    </row>
    <row r="110" spans="1:2">
      <c r="A110" s="120" t="s">
        <v>365</v>
      </c>
      <c r="B110" s="120" t="s">
        <v>126</v>
      </c>
    </row>
    <row r="111" spans="1:2">
      <c r="A111" s="120" t="s">
        <v>368</v>
      </c>
      <c r="B111" s="120" t="s">
        <v>129</v>
      </c>
    </row>
    <row r="112" spans="1:2">
      <c r="A112" s="120" t="s">
        <v>427</v>
      </c>
      <c r="B112" s="120" t="s">
        <v>188</v>
      </c>
    </row>
    <row r="113" spans="1:2">
      <c r="A113" s="120" t="s">
        <v>370</v>
      </c>
      <c r="B113" s="120" t="s">
        <v>131</v>
      </c>
    </row>
    <row r="114" spans="1:2">
      <c r="A114" s="120" t="s">
        <v>371</v>
      </c>
      <c r="B114" s="120" t="s">
        <v>132</v>
      </c>
    </row>
    <row r="115" spans="1:2">
      <c r="A115" s="120" t="s">
        <v>366</v>
      </c>
      <c r="B115" s="120" t="s">
        <v>127</v>
      </c>
    </row>
    <row r="116" spans="1:2">
      <c r="A116" s="120" t="s">
        <v>372</v>
      </c>
      <c r="B116" s="120" t="s">
        <v>133</v>
      </c>
    </row>
    <row r="117" spans="1:2">
      <c r="A117" s="120" t="s">
        <v>382</v>
      </c>
      <c r="B117" s="120" t="s">
        <v>143</v>
      </c>
    </row>
    <row r="118" spans="1:2">
      <c r="A118" s="120" t="s">
        <v>373</v>
      </c>
      <c r="B118" s="120" t="s">
        <v>134</v>
      </c>
    </row>
    <row r="119" spans="1:2">
      <c r="A119" s="120" t="s">
        <v>379</v>
      </c>
      <c r="B119" s="120" t="s">
        <v>140</v>
      </c>
    </row>
    <row r="120" spans="1:2">
      <c r="A120" s="120" t="s">
        <v>374</v>
      </c>
      <c r="B120" s="120" t="s">
        <v>135</v>
      </c>
    </row>
    <row r="121" spans="1:2">
      <c r="A121" s="120" t="s">
        <v>375</v>
      </c>
      <c r="B121" s="120" t="s">
        <v>136</v>
      </c>
    </row>
    <row r="122" spans="1:2">
      <c r="A122" s="120" t="s">
        <v>377</v>
      </c>
      <c r="B122" s="120" t="s">
        <v>138</v>
      </c>
    </row>
    <row r="123" spans="1:2">
      <c r="A123" s="120" t="s">
        <v>380</v>
      </c>
      <c r="B123" s="120" t="s">
        <v>141</v>
      </c>
    </row>
    <row r="124" spans="1:2">
      <c r="A124" s="120" t="s">
        <v>381</v>
      </c>
      <c r="B124" s="120" t="s">
        <v>142</v>
      </c>
    </row>
    <row r="125" spans="1:2">
      <c r="A125" s="120" t="s">
        <v>383</v>
      </c>
      <c r="B125" s="120" t="s">
        <v>144</v>
      </c>
    </row>
    <row r="126" spans="1:2">
      <c r="A126" s="120" t="s">
        <v>391</v>
      </c>
      <c r="B126" s="120" t="s">
        <v>152</v>
      </c>
    </row>
    <row r="127" spans="1:2">
      <c r="A127" s="120" t="s">
        <v>387</v>
      </c>
      <c r="B127" s="120" t="s">
        <v>148</v>
      </c>
    </row>
    <row r="128" spans="1:2">
      <c r="A128" s="120" t="s">
        <v>402</v>
      </c>
      <c r="B128" s="120" t="s">
        <v>163</v>
      </c>
    </row>
    <row r="129" spans="1:2">
      <c r="A129" s="120" t="s">
        <v>403</v>
      </c>
      <c r="B129" s="120" t="s">
        <v>164</v>
      </c>
    </row>
    <row r="130" spans="1:2">
      <c r="A130" s="120" t="s">
        <v>388</v>
      </c>
      <c r="B130" s="120" t="s">
        <v>149</v>
      </c>
    </row>
    <row r="131" spans="1:2">
      <c r="A131" s="120" t="s">
        <v>392</v>
      </c>
      <c r="B131" s="120" t="s">
        <v>153</v>
      </c>
    </row>
    <row r="132" spans="1:2">
      <c r="A132" s="120" t="s">
        <v>393</v>
      </c>
      <c r="B132" s="120" t="s">
        <v>154</v>
      </c>
    </row>
    <row r="133" spans="1:2">
      <c r="A133" s="120" t="s">
        <v>390</v>
      </c>
      <c r="B133" s="120" t="s">
        <v>151</v>
      </c>
    </row>
    <row r="134" spans="1:2">
      <c r="A134" s="120" t="s">
        <v>400</v>
      </c>
      <c r="B134" s="120" t="s">
        <v>161</v>
      </c>
    </row>
    <row r="135" spans="1:2">
      <c r="A135" s="120" t="s">
        <v>398</v>
      </c>
      <c r="B135" s="120" t="s">
        <v>159</v>
      </c>
    </row>
    <row r="136" spans="1:2">
      <c r="A136" s="120" t="s">
        <v>401</v>
      </c>
      <c r="B136" s="120" t="s">
        <v>162</v>
      </c>
    </row>
    <row r="137" spans="1:2">
      <c r="A137" s="120" t="s">
        <v>404</v>
      </c>
      <c r="B137" s="120" t="s">
        <v>165</v>
      </c>
    </row>
    <row r="138" spans="1:2">
      <c r="A138" s="120" t="s">
        <v>389</v>
      </c>
      <c r="B138" s="120" t="s">
        <v>150</v>
      </c>
    </row>
    <row r="139" spans="1:2">
      <c r="A139" s="120" t="s">
        <v>327</v>
      </c>
      <c r="B139" s="120" t="s">
        <v>88</v>
      </c>
    </row>
    <row r="140" spans="1:2">
      <c r="A140" s="120" t="s">
        <v>386</v>
      </c>
      <c r="B140" s="120" t="s">
        <v>147</v>
      </c>
    </row>
    <row r="141" spans="1:2">
      <c r="A141" s="120" t="s">
        <v>385</v>
      </c>
      <c r="B141" s="120" t="s">
        <v>146</v>
      </c>
    </row>
    <row r="142" spans="1:2">
      <c r="A142" s="120" t="s">
        <v>395</v>
      </c>
      <c r="B142" s="120" t="s">
        <v>156</v>
      </c>
    </row>
    <row r="143" spans="1:2">
      <c r="A143" s="120" t="s">
        <v>399</v>
      </c>
      <c r="B143" s="120" t="s">
        <v>160</v>
      </c>
    </row>
    <row r="144" spans="1:2">
      <c r="A144" s="120" t="s">
        <v>384</v>
      </c>
      <c r="B144" s="120" t="s">
        <v>145</v>
      </c>
    </row>
    <row r="145" spans="1:2">
      <c r="A145" s="120" t="s">
        <v>397</v>
      </c>
      <c r="B145" s="120" t="s">
        <v>158</v>
      </c>
    </row>
    <row r="146" spans="1:2">
      <c r="A146" s="120" t="s">
        <v>394</v>
      </c>
      <c r="B146" s="120" t="s">
        <v>155</v>
      </c>
    </row>
    <row r="147" spans="1:2">
      <c r="A147" s="120" t="s">
        <v>405</v>
      </c>
      <c r="B147" s="120" t="s">
        <v>166</v>
      </c>
    </row>
    <row r="148" spans="1:2">
      <c r="A148" s="120" t="s">
        <v>415</v>
      </c>
      <c r="B148" s="120" t="s">
        <v>176</v>
      </c>
    </row>
    <row r="149" spans="1:2">
      <c r="A149" s="120" t="s">
        <v>414</v>
      </c>
      <c r="B149" s="120" t="s">
        <v>175</v>
      </c>
    </row>
    <row r="150" spans="1:2">
      <c r="A150" s="120" t="s">
        <v>412</v>
      </c>
      <c r="B150" s="120" t="s">
        <v>173</v>
      </c>
    </row>
    <row r="151" spans="1:2">
      <c r="A151" s="120" t="s">
        <v>260</v>
      </c>
      <c r="B151" s="120" t="s">
        <v>21</v>
      </c>
    </row>
    <row r="152" spans="1:2">
      <c r="A152" s="120" t="s">
        <v>406</v>
      </c>
      <c r="B152" s="120" t="s">
        <v>167</v>
      </c>
    </row>
    <row r="153" spans="1:2">
      <c r="A153" s="120" t="s">
        <v>416</v>
      </c>
      <c r="B153" s="120" t="s">
        <v>177</v>
      </c>
    </row>
    <row r="154" spans="1:2">
      <c r="A154" s="120" t="s">
        <v>410</v>
      </c>
      <c r="B154" s="120" t="s">
        <v>171</v>
      </c>
    </row>
    <row r="155" spans="1:2">
      <c r="A155" s="120" t="s">
        <v>407</v>
      </c>
      <c r="B155" s="120" t="s">
        <v>168</v>
      </c>
    </row>
    <row r="156" spans="1:2">
      <c r="A156" s="120" t="s">
        <v>409</v>
      </c>
      <c r="B156" s="120" t="s">
        <v>170</v>
      </c>
    </row>
    <row r="157" spans="1:2">
      <c r="A157" s="120" t="s">
        <v>411</v>
      </c>
      <c r="B157" s="120" t="s">
        <v>172</v>
      </c>
    </row>
    <row r="158" spans="1:2">
      <c r="A158" s="120" t="s">
        <v>408</v>
      </c>
      <c r="B158" s="120" t="s">
        <v>169</v>
      </c>
    </row>
    <row r="159" spans="1:2">
      <c r="A159" s="120" t="s">
        <v>396</v>
      </c>
      <c r="B159" s="120" t="s">
        <v>157</v>
      </c>
    </row>
    <row r="160" spans="1:2">
      <c r="A160" s="120" t="s">
        <v>413</v>
      </c>
      <c r="B160" s="120" t="s">
        <v>174</v>
      </c>
    </row>
    <row r="161" spans="1:2">
      <c r="A161" s="120" t="s">
        <v>417</v>
      </c>
      <c r="B161" s="120" t="s">
        <v>178</v>
      </c>
    </row>
    <row r="162" spans="1:2">
      <c r="A162" s="120" t="s">
        <v>418</v>
      </c>
      <c r="B162" s="120" t="s">
        <v>179</v>
      </c>
    </row>
    <row r="163" spans="1:2">
      <c r="A163" s="120" t="s">
        <v>423</v>
      </c>
      <c r="B163" s="120" t="s">
        <v>184</v>
      </c>
    </row>
    <row r="164" spans="1:2">
      <c r="A164" s="120" t="s">
        <v>419</v>
      </c>
      <c r="B164" s="120" t="s">
        <v>180</v>
      </c>
    </row>
    <row r="165" spans="1:2">
      <c r="A165" s="120" t="s">
        <v>424</v>
      </c>
      <c r="B165" s="120" t="s">
        <v>185</v>
      </c>
    </row>
    <row r="166" spans="1:2">
      <c r="A166" s="120" t="s">
        <v>429</v>
      </c>
      <c r="B166" s="120" t="s">
        <v>190</v>
      </c>
    </row>
    <row r="167" spans="1:2">
      <c r="A167" s="120" t="s">
        <v>421</v>
      </c>
      <c r="B167" s="120" t="s">
        <v>182</v>
      </c>
    </row>
    <row r="168" spans="1:2">
      <c r="A168" s="120" t="s">
        <v>422</v>
      </c>
      <c r="B168" s="120" t="s">
        <v>183</v>
      </c>
    </row>
    <row r="169" spans="1:2">
      <c r="A169" s="120" t="s">
        <v>420</v>
      </c>
      <c r="B169" s="120" t="s">
        <v>181</v>
      </c>
    </row>
    <row r="170" spans="1:2">
      <c r="A170" s="120" t="s">
        <v>425</v>
      </c>
      <c r="B170" s="120" t="s">
        <v>186</v>
      </c>
    </row>
    <row r="171" spans="1:2">
      <c r="A171" s="120" t="s">
        <v>428</v>
      </c>
      <c r="B171" s="120" t="s">
        <v>189</v>
      </c>
    </row>
    <row r="172" spans="1:2">
      <c r="A172" s="120" t="s">
        <v>426</v>
      </c>
      <c r="B172" s="120" t="s">
        <v>187</v>
      </c>
    </row>
    <row r="173" spans="1:2">
      <c r="A173" s="120" t="s">
        <v>431</v>
      </c>
      <c r="B173" s="120" t="s">
        <v>192</v>
      </c>
    </row>
    <row r="174" spans="1:2">
      <c r="A174" s="120" t="s">
        <v>432</v>
      </c>
      <c r="B174" s="120" t="s">
        <v>193</v>
      </c>
    </row>
    <row r="175" spans="1:2">
      <c r="A175" s="120" t="s">
        <v>433</v>
      </c>
      <c r="B175" s="120" t="s">
        <v>194</v>
      </c>
    </row>
    <row r="176" spans="1:2">
      <c r="A176" s="120" t="s">
        <v>434</v>
      </c>
      <c r="B176" s="120" t="s">
        <v>195</v>
      </c>
    </row>
    <row r="177" spans="1:2">
      <c r="A177" s="120" t="s">
        <v>435</v>
      </c>
      <c r="B177" s="120" t="s">
        <v>196</v>
      </c>
    </row>
    <row r="178" spans="1:2">
      <c r="A178" s="120" t="s">
        <v>369</v>
      </c>
      <c r="B178" s="120" t="s">
        <v>130</v>
      </c>
    </row>
    <row r="179" spans="1:2">
      <c r="A179" s="120" t="s">
        <v>376</v>
      </c>
      <c r="B179" s="120" t="s">
        <v>137</v>
      </c>
    </row>
    <row r="180" spans="1:2">
      <c r="A180" s="120" t="s">
        <v>479</v>
      </c>
      <c r="B180" s="120" t="s">
        <v>240</v>
      </c>
    </row>
    <row r="181" spans="1:2">
      <c r="A181" s="120" t="s">
        <v>486</v>
      </c>
      <c r="B181" s="120" t="s">
        <v>247</v>
      </c>
    </row>
    <row r="182" spans="1:2">
      <c r="A182" s="120" t="s">
        <v>446</v>
      </c>
      <c r="B182" s="120" t="s">
        <v>207</v>
      </c>
    </row>
    <row r="183" spans="1:2">
      <c r="A183" s="120" t="s">
        <v>449</v>
      </c>
      <c r="B183" s="120" t="s">
        <v>210</v>
      </c>
    </row>
    <row r="184" spans="1:2">
      <c r="A184" s="120" t="s">
        <v>436</v>
      </c>
      <c r="B184" s="120" t="s">
        <v>197</v>
      </c>
    </row>
    <row r="185" spans="1:2">
      <c r="A185" s="120" t="s">
        <v>438</v>
      </c>
      <c r="B185" s="120" t="s">
        <v>199</v>
      </c>
    </row>
    <row r="186" spans="1:2">
      <c r="A186" s="120" t="s">
        <v>455</v>
      </c>
      <c r="B186" s="120" t="s">
        <v>216</v>
      </c>
    </row>
    <row r="187" spans="1:2">
      <c r="A187" s="120" t="s">
        <v>444</v>
      </c>
      <c r="B187" s="120" t="s">
        <v>205</v>
      </c>
    </row>
    <row r="188" spans="1:2">
      <c r="A188" s="120" t="s">
        <v>439</v>
      </c>
      <c r="B188" s="120" t="s">
        <v>200</v>
      </c>
    </row>
    <row r="189" spans="1:2">
      <c r="A189" s="120" t="s">
        <v>451</v>
      </c>
      <c r="B189" s="120" t="s">
        <v>212</v>
      </c>
    </row>
    <row r="190" spans="1:2">
      <c r="A190" s="120" t="s">
        <v>452</v>
      </c>
      <c r="B190" s="120" t="s">
        <v>213</v>
      </c>
    </row>
    <row r="191" spans="1:2">
      <c r="A191" s="120" t="s">
        <v>443</v>
      </c>
      <c r="B191" s="120" t="s">
        <v>204</v>
      </c>
    </row>
    <row r="192" spans="1:2">
      <c r="A192" s="120" t="s">
        <v>447</v>
      </c>
      <c r="B192" s="120" t="s">
        <v>208</v>
      </c>
    </row>
    <row r="193" spans="1:2">
      <c r="A193" s="120" t="s">
        <v>489</v>
      </c>
      <c r="B193" s="120" t="s">
        <v>250</v>
      </c>
    </row>
    <row r="194" spans="1:2">
      <c r="A194" s="120" t="s">
        <v>440</v>
      </c>
      <c r="B194" s="120" t="s">
        <v>201</v>
      </c>
    </row>
    <row r="195" spans="1:2">
      <c r="A195" s="120" t="s">
        <v>319</v>
      </c>
      <c r="B195" s="120" t="s">
        <v>80</v>
      </c>
    </row>
    <row r="196" spans="1:2">
      <c r="A196" s="120" t="s">
        <v>378</v>
      </c>
      <c r="B196" s="120" t="s">
        <v>139</v>
      </c>
    </row>
    <row r="197" spans="1:2">
      <c r="A197" s="120" t="s">
        <v>441</v>
      </c>
      <c r="B197" s="120" t="s">
        <v>202</v>
      </c>
    </row>
    <row r="198" spans="1:2">
      <c r="A198" s="120" t="s">
        <v>448</v>
      </c>
      <c r="B198" s="120" t="s">
        <v>209</v>
      </c>
    </row>
    <row r="199" spans="1:2">
      <c r="A199" s="120" t="s">
        <v>437</v>
      </c>
      <c r="B199" s="120" t="s">
        <v>198</v>
      </c>
    </row>
    <row r="200" spans="1:2">
      <c r="A200" s="120" t="s">
        <v>450</v>
      </c>
      <c r="B200" s="120" t="s">
        <v>211</v>
      </c>
    </row>
    <row r="201" spans="1:2">
      <c r="A201" s="120" t="s">
        <v>442</v>
      </c>
      <c r="B201" s="120" t="s">
        <v>203</v>
      </c>
    </row>
    <row r="202" spans="1:2">
      <c r="A202" s="120" t="s">
        <v>454</v>
      </c>
      <c r="B202" s="120" t="s">
        <v>215</v>
      </c>
    </row>
    <row r="203" spans="1:2">
      <c r="A203" s="120" t="s">
        <v>453</v>
      </c>
      <c r="B203" s="120" t="s">
        <v>214</v>
      </c>
    </row>
    <row r="204" spans="1:2">
      <c r="A204" s="120" t="s">
        <v>293</v>
      </c>
      <c r="B204" s="120" t="s">
        <v>54</v>
      </c>
    </row>
    <row r="205" spans="1:2">
      <c r="A205" s="120" t="s">
        <v>456</v>
      </c>
      <c r="B205" s="120" t="s">
        <v>217</v>
      </c>
    </row>
    <row r="206" spans="1:2">
      <c r="A206" s="120" t="s">
        <v>470</v>
      </c>
      <c r="B206" s="120" t="s">
        <v>231</v>
      </c>
    </row>
    <row r="207" spans="1:2">
      <c r="A207" s="120" t="s">
        <v>461</v>
      </c>
      <c r="B207" s="120" t="s">
        <v>222</v>
      </c>
    </row>
    <row r="208" spans="1:2">
      <c r="A208" s="120" t="s">
        <v>471</v>
      </c>
      <c r="B208" s="120" t="s">
        <v>232</v>
      </c>
    </row>
    <row r="209" spans="1:2">
      <c r="A209" s="120" t="s">
        <v>460</v>
      </c>
      <c r="B209" s="120" t="s">
        <v>221</v>
      </c>
    </row>
    <row r="210" spans="1:2">
      <c r="A210" s="120" t="s">
        <v>459</v>
      </c>
      <c r="B210" s="120" t="s">
        <v>220</v>
      </c>
    </row>
    <row r="211" spans="1:2">
      <c r="A211" s="120" t="s">
        <v>462</v>
      </c>
      <c r="B211" s="120" t="s">
        <v>223</v>
      </c>
    </row>
    <row r="212" spans="1:2">
      <c r="A212" s="120" t="s">
        <v>465</v>
      </c>
      <c r="B212" s="120" t="s">
        <v>226</v>
      </c>
    </row>
    <row r="213" spans="1:2">
      <c r="A213" s="120" t="s">
        <v>466</v>
      </c>
      <c r="B213" s="120" t="s">
        <v>227</v>
      </c>
    </row>
    <row r="214" spans="1:2">
      <c r="A214" s="120" t="s">
        <v>467</v>
      </c>
      <c r="B214" s="120" t="s">
        <v>228</v>
      </c>
    </row>
    <row r="215" spans="1:2">
      <c r="A215" s="120" t="s">
        <v>468</v>
      </c>
      <c r="B215" s="120" t="s">
        <v>229</v>
      </c>
    </row>
    <row r="216" spans="1:2">
      <c r="A216" s="120" t="s">
        <v>463</v>
      </c>
      <c r="B216" s="120" t="s">
        <v>224</v>
      </c>
    </row>
    <row r="217" spans="1:2">
      <c r="A217" s="120" t="s">
        <v>457</v>
      </c>
      <c r="B217" s="120" t="s">
        <v>218</v>
      </c>
    </row>
    <row r="218" spans="1:2">
      <c r="A218" s="120" t="s">
        <v>469</v>
      </c>
      <c r="B218" s="120" t="s">
        <v>230</v>
      </c>
    </row>
    <row r="219" spans="1:2">
      <c r="A219" s="120" t="s">
        <v>472</v>
      </c>
      <c r="B219" s="120" t="s">
        <v>233</v>
      </c>
    </row>
    <row r="220" spans="1:2">
      <c r="A220" s="120" t="s">
        <v>473</v>
      </c>
      <c r="B220" s="120" t="s">
        <v>234</v>
      </c>
    </row>
    <row r="221" spans="1:2">
      <c r="A221" s="120" t="s">
        <v>261</v>
      </c>
      <c r="B221" s="120" t="s">
        <v>22</v>
      </c>
    </row>
    <row r="222" spans="1:2">
      <c r="A222" s="120" t="s">
        <v>330</v>
      </c>
      <c r="B222" s="120" t="s">
        <v>91</v>
      </c>
    </row>
    <row r="223" spans="1:2">
      <c r="A223" s="120" t="s">
        <v>476</v>
      </c>
      <c r="B223" s="120" t="s">
        <v>237</v>
      </c>
    </row>
    <row r="224" spans="1:2">
      <c r="A224" s="120" t="s">
        <v>474</v>
      </c>
      <c r="B224" s="120" t="s">
        <v>235</v>
      </c>
    </row>
    <row r="225" spans="1:2">
      <c r="A225" s="120" t="s">
        <v>475</v>
      </c>
      <c r="B225" s="120" t="s">
        <v>236</v>
      </c>
    </row>
    <row r="226" spans="1:2">
      <c r="A226" s="120" t="s">
        <v>477</v>
      </c>
      <c r="B226" s="120" t="s">
        <v>238</v>
      </c>
    </row>
    <row r="227" spans="1:2">
      <c r="A227" s="120" t="s">
        <v>484</v>
      </c>
      <c r="B227" s="120" t="s">
        <v>245</v>
      </c>
    </row>
    <row r="228" spans="1:2">
      <c r="A228" s="120" t="s">
        <v>478</v>
      </c>
      <c r="B228" s="120" t="s">
        <v>239</v>
      </c>
    </row>
    <row r="229" spans="1:2">
      <c r="A229" s="120" t="s">
        <v>480</v>
      </c>
      <c r="B229" s="120" t="s">
        <v>241</v>
      </c>
    </row>
    <row r="230" spans="1:2">
      <c r="A230" s="120" t="s">
        <v>483</v>
      </c>
      <c r="B230" s="120" t="s">
        <v>244</v>
      </c>
    </row>
    <row r="231" spans="1:2">
      <c r="A231" s="120" t="s">
        <v>481</v>
      </c>
      <c r="B231" s="120" t="s">
        <v>242</v>
      </c>
    </row>
    <row r="232" spans="1:2">
      <c r="A232" s="120" t="s">
        <v>482</v>
      </c>
      <c r="B232" s="120" t="s">
        <v>243</v>
      </c>
    </row>
    <row r="233" spans="1:2">
      <c r="A233" s="120" t="s">
        <v>485</v>
      </c>
      <c r="B233" s="120" t="s">
        <v>246</v>
      </c>
    </row>
    <row r="234" spans="1:2">
      <c r="A234" s="120" t="s">
        <v>318</v>
      </c>
      <c r="B234" s="120" t="s">
        <v>79</v>
      </c>
    </row>
    <row r="235" spans="1:2">
      <c r="A235" s="120" t="s">
        <v>487</v>
      </c>
      <c r="B235" s="120" t="s">
        <v>248</v>
      </c>
    </row>
    <row r="236" spans="1:2">
      <c r="A236" s="120" t="s">
        <v>488</v>
      </c>
      <c r="B236" s="120" t="s">
        <v>249</v>
      </c>
    </row>
    <row r="237" spans="1:2">
      <c r="A237" s="120" t="s">
        <v>490</v>
      </c>
      <c r="B237" s="120" t="s">
        <v>251</v>
      </c>
    </row>
    <row r="238" spans="1:2">
      <c r="A238" s="120" t="s">
        <v>491</v>
      </c>
      <c r="B238" s="120" t="s">
        <v>252</v>
      </c>
    </row>
    <row r="239" spans="1:2">
      <c r="A239" s="120" t="s">
        <v>492</v>
      </c>
      <c r="B239" s="120" t="s">
        <v>253</v>
      </c>
    </row>
  </sheetData>
  <phoneticPr fontId="36"/>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12</vt:i4>
      </vt:variant>
    </vt:vector>
  </HeadingPairs>
  <TitlesOfParts>
    <vt:vector size="23" baseType="lpstr">
      <vt:lpstr>Revision</vt:lpstr>
      <vt:lpstr>Instructions</vt:lpstr>
      <vt:lpstr>Definitions</vt:lpstr>
      <vt:lpstr>Declaration</vt:lpstr>
      <vt:lpstr>Smelter List</vt:lpstr>
      <vt:lpstr>Standard Smelter Names</vt:lpstr>
      <vt:lpstr>Checker</vt:lpstr>
      <vt:lpstr>Product List</vt:lpstr>
      <vt:lpstr>L</vt:lpstr>
      <vt:lpstr>K</vt:lpstr>
      <vt:lpstr>C</vt:lpstr>
      <vt:lpstr>CL</vt:lpstr>
      <vt:lpstr>Gold</vt:lpstr>
      <vt:lpstr>LT</vt:lpstr>
      <vt:lpstr>'Smelter List'!Metal</vt:lpstr>
      <vt:lpstr>'Product List'!Print_Titles</vt:lpstr>
      <vt:lpstr>'Smelter List'!Print_Titles</vt:lpstr>
      <vt:lpstr>S_E1</vt:lpstr>
      <vt:lpstr>S_M</vt:lpstr>
      <vt:lpstr>SL</vt:lpstr>
      <vt:lpstr>Tantalum</vt:lpstr>
      <vt:lpstr>Tin</vt:lpstr>
      <vt:lpstr>Tungsten</vt:lpstr>
    </vt:vector>
  </TitlesOfParts>
  <Company>Apple Computer,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Kirsty Stevenson</dc:creator>
  <cp:lastModifiedBy>Julie Steding</cp:lastModifiedBy>
  <cp:lastPrinted>2014-01-03T17:37:51Z</cp:lastPrinted>
  <dcterms:created xsi:type="dcterms:W3CDTF">2010-06-21T21:00:23Z</dcterms:created>
  <dcterms:modified xsi:type="dcterms:W3CDTF">2015-01-28T23:50:55Z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